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razco\Desktop\"/>
    </mc:Choice>
  </mc:AlternateContent>
  <xr:revisionPtr revIDLastSave="0" documentId="8_{08701BD0-3ABF-43EA-9BAB-DE94B830730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کلی" sheetId="1" r:id="rId1"/>
    <sheet name="خلاصه" sheetId="13" r:id="rId2"/>
    <sheet name="مرکزی" sheetId="2" r:id="rId3"/>
    <sheet name="ستاره" sheetId="5" r:id="rId4"/>
    <sheet name="گچساران" sheetId="6" r:id="rId5"/>
    <sheet name="شیروان" sheetId="7" r:id="rId6"/>
    <sheet name="کوهرنگ" sheetId="8" r:id="rId7"/>
    <sheet name="یاسوج" sheetId="9" r:id="rId8"/>
    <sheet name="اراک" sheetId="10" r:id="rId9"/>
    <sheet name="خرمشهر" sheetId="11" r:id="rId10"/>
    <sheet name="آبعلی" sheetId="12" r:id="rId11"/>
  </sheets>
  <definedNames>
    <definedName name="_xlnm._FilterDatabase" localSheetId="10" hidden="1">آبعلی!$A$1:$F$6</definedName>
    <definedName name="_xlnm._FilterDatabase" localSheetId="8" hidden="1">اراک!$A$1:$F$3</definedName>
    <definedName name="_xlnm._FilterDatabase" localSheetId="9" hidden="1">خرمشهر!$A$1:$F$19</definedName>
    <definedName name="_xlnm._FilterDatabase" localSheetId="3" hidden="1">ستاره!$A$1:$F$9</definedName>
    <definedName name="_xlnm._FilterDatabase" localSheetId="5" hidden="1">شیروان!$A$1:$F$3</definedName>
    <definedName name="_xlnm._FilterDatabase" localSheetId="6" hidden="1">کوهرنگ!$A$1:$F$14</definedName>
    <definedName name="_xlnm._FilterDatabase" localSheetId="4" hidden="1">گچساران!$A$1:$F$9</definedName>
    <definedName name="_xlnm._FilterDatabase" localSheetId="7" hidden="1">یاسوج!$A$1:$F$4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3" l="1"/>
  <c r="H39" i="13" l="1"/>
  <c r="J3" i="13" l="1"/>
  <c r="D17" i="13" l="1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15" i="13"/>
  <c r="H35" i="13"/>
  <c r="H34" i="13"/>
  <c r="H33" i="13"/>
  <c r="H32" i="13"/>
  <c r="H27" i="13"/>
  <c r="H26" i="13"/>
  <c r="C40" i="13"/>
  <c r="B40" i="13"/>
  <c r="H22" i="13"/>
  <c r="H21" i="13"/>
  <c r="H19" i="13"/>
  <c r="H18" i="13"/>
  <c r="H16" i="13"/>
  <c r="H15" i="13"/>
  <c r="B11" i="13"/>
  <c r="B10" i="13"/>
  <c r="B9" i="13"/>
  <c r="B8" i="13"/>
  <c r="H13" i="13"/>
  <c r="B13" i="13" l="1"/>
  <c r="H40" i="13"/>
  <c r="D40" i="13"/>
  <c r="G40" i="1"/>
  <c r="H40" i="1"/>
  <c r="I40" i="1"/>
  <c r="E39" i="1"/>
  <c r="F39" i="1" s="1"/>
  <c r="D39" i="1"/>
  <c r="F36" i="1"/>
  <c r="F35" i="1"/>
  <c r="F34" i="1"/>
  <c r="F38" i="1"/>
  <c r="F37" i="1"/>
  <c r="F31" i="1"/>
  <c r="F30" i="1"/>
  <c r="F29" i="1"/>
  <c r="F33" i="1"/>
  <c r="F32" i="1"/>
  <c r="F28" i="1"/>
  <c r="F27" i="1"/>
  <c r="F26" i="1"/>
  <c r="F25" i="1"/>
  <c r="E24" i="1"/>
  <c r="E40" i="1" s="1"/>
  <c r="D24" i="1"/>
  <c r="D40" i="1" s="1"/>
  <c r="F23" i="1"/>
  <c r="F22" i="1"/>
  <c r="F21" i="1"/>
  <c r="F20" i="1"/>
  <c r="F19" i="1"/>
  <c r="F18" i="1"/>
  <c r="J35" i="1"/>
  <c r="J34" i="1"/>
  <c r="J33" i="1"/>
  <c r="J32" i="1"/>
  <c r="J27" i="1"/>
  <c r="J26" i="1"/>
  <c r="J22" i="1"/>
  <c r="J21" i="1"/>
  <c r="J19" i="1"/>
  <c r="J18" i="1"/>
  <c r="J16" i="1"/>
  <c r="J15" i="1"/>
  <c r="J40" i="1" l="1"/>
  <c r="F40" i="1"/>
  <c r="F24" i="1"/>
  <c r="E40" i="2"/>
  <c r="F40" i="2"/>
  <c r="D40" i="2"/>
  <c r="E18" i="2"/>
  <c r="F18" i="2"/>
  <c r="D18" i="2"/>
  <c r="E6" i="2"/>
  <c r="F6" i="2"/>
  <c r="D6" i="2"/>
  <c r="D25" i="5"/>
  <c r="E25" i="5"/>
  <c r="C25" i="5"/>
  <c r="D19" i="5"/>
  <c r="E19" i="5"/>
  <c r="C19" i="5"/>
  <c r="D7" i="5"/>
  <c r="E7" i="5"/>
  <c r="C7" i="5"/>
  <c r="D21" i="6"/>
  <c r="E21" i="6"/>
  <c r="C21" i="6"/>
  <c r="D14" i="6"/>
  <c r="E14" i="6"/>
  <c r="C14" i="6"/>
  <c r="D10" i="6"/>
  <c r="E10" i="6"/>
  <c r="C10" i="6"/>
  <c r="D4" i="7"/>
  <c r="E4" i="7"/>
  <c r="F4" i="7"/>
  <c r="C4" i="7"/>
  <c r="D32" i="8"/>
  <c r="E32" i="8"/>
  <c r="C32" i="8"/>
  <c r="D26" i="8"/>
  <c r="E26" i="8"/>
  <c r="C26" i="8"/>
  <c r="D13" i="8"/>
  <c r="E13" i="8"/>
  <c r="C13" i="8"/>
  <c r="D4" i="10"/>
  <c r="E4" i="10"/>
  <c r="C4" i="10"/>
  <c r="D24" i="11"/>
  <c r="E24" i="11"/>
  <c r="C24" i="11"/>
  <c r="D17" i="11"/>
  <c r="E17" i="11"/>
  <c r="C17" i="11"/>
  <c r="D12" i="11"/>
  <c r="E12" i="11"/>
  <c r="C12" i="11"/>
  <c r="D8" i="11"/>
  <c r="E8" i="11"/>
  <c r="C8" i="11"/>
  <c r="D4" i="12"/>
  <c r="E4" i="12"/>
  <c r="C4" i="12"/>
  <c r="J9" i="1" l="1"/>
  <c r="J6" i="1"/>
  <c r="J7" i="1" l="1"/>
  <c r="J13" i="1" s="1"/>
  <c r="D9" i="1"/>
  <c r="D11" i="1"/>
  <c r="D8" i="1"/>
  <c r="D10" i="1"/>
  <c r="D13" i="1" l="1"/>
</calcChain>
</file>

<file path=xl/sharedStrings.xml><?xml version="1.0" encoding="utf-8"?>
<sst xmlns="http://schemas.openxmlformats.org/spreadsheetml/2006/main" count="626" uniqueCount="327">
  <si>
    <t>شرح دارایی</t>
  </si>
  <si>
    <t>نوع کاربری</t>
  </si>
  <si>
    <t>وضعیت مالکیت</t>
  </si>
  <si>
    <t>موقعیت مکانی</t>
  </si>
  <si>
    <t>متراژ</t>
  </si>
  <si>
    <t>تشریح وضعیت وثیقه</t>
  </si>
  <si>
    <t>تشریح پرونده های حقوقی</t>
  </si>
  <si>
    <t>زمین:</t>
  </si>
  <si>
    <t>بهای تمام شده (میلیون ریال)</t>
  </si>
  <si>
    <t>استهلاک انباشته  (میلیون ریال)</t>
  </si>
  <si>
    <t>ارزش دفتری (میلیون ریال)</t>
  </si>
  <si>
    <t>ساختمان:</t>
  </si>
  <si>
    <t>ساختمان کارخانه</t>
  </si>
  <si>
    <t>ساختمان انبار</t>
  </si>
  <si>
    <t>بهنوش یاسوج</t>
  </si>
  <si>
    <t>ساختمان یک طبقه سازه دیوار بار بر اجری ( مدیریت . اداری. ازمایشگاه. نگهبانی بهنوش یاسوج</t>
  </si>
  <si>
    <t>110000322</t>
  </si>
  <si>
    <t>ساختمان انبار بهنوش یاسوج</t>
  </si>
  <si>
    <t>110000321</t>
  </si>
  <si>
    <t>ساختمان تولید  بهنوش یاسوج</t>
  </si>
  <si>
    <t>110000320</t>
  </si>
  <si>
    <t>بهنوش گچساران</t>
  </si>
  <si>
    <t>سالن مخازن bbt</t>
  </si>
  <si>
    <t>110000468</t>
  </si>
  <si>
    <t>ساختمان 4 طبقه بو جاری</t>
  </si>
  <si>
    <t>110000467</t>
  </si>
  <si>
    <t>ساختمان دو طبقه پخت</t>
  </si>
  <si>
    <t>110000466</t>
  </si>
  <si>
    <t>ساختمان انبار محصول بهنوش گچساران  ابعاد 35/5*96 قرارداد 275</t>
  </si>
  <si>
    <t>110000418</t>
  </si>
  <si>
    <t>ساختمان اداری</t>
  </si>
  <si>
    <t>110000410</t>
  </si>
  <si>
    <t>ساختمان نگهبانی</t>
  </si>
  <si>
    <t>110000407</t>
  </si>
  <si>
    <t>110000405</t>
  </si>
  <si>
    <t>ساختمان انبار محصول</t>
  </si>
  <si>
    <t>110000404</t>
  </si>
  <si>
    <t>سالن تولید</t>
  </si>
  <si>
    <t>110000403</t>
  </si>
  <si>
    <t>پست برق</t>
  </si>
  <si>
    <t>110000400</t>
  </si>
  <si>
    <t>110000399</t>
  </si>
  <si>
    <t>ساختمان تاسیسات</t>
  </si>
  <si>
    <t>110000398</t>
  </si>
  <si>
    <t>ساختمان پریفرم ساز</t>
  </si>
  <si>
    <t>110000367</t>
  </si>
  <si>
    <t>ساختمان پست گاز گچساران</t>
  </si>
  <si>
    <t>110000364</t>
  </si>
  <si>
    <t>ساختمان فروشگاه عرضه مستقیم و انبار و سرویس بهداشتی گچساران</t>
  </si>
  <si>
    <t>110000363</t>
  </si>
  <si>
    <t>بهنوش کوهرنگ</t>
  </si>
  <si>
    <t>ساختمان پت سازی (221متر) اسکلت فلزی</t>
  </si>
  <si>
    <t>110000493</t>
  </si>
  <si>
    <t>ساختمان پرکنی آب معدنی</t>
  </si>
  <si>
    <t>110000487</t>
  </si>
  <si>
    <t>کارگاه فنی</t>
  </si>
  <si>
    <t>110000360</t>
  </si>
  <si>
    <t>ساختمان گلخانه</t>
  </si>
  <si>
    <t>110000359</t>
  </si>
  <si>
    <t>رستوران ونمازخانه</t>
  </si>
  <si>
    <t>110000358</t>
  </si>
  <si>
    <t>سرویسهای بهداشتی</t>
  </si>
  <si>
    <t>110000357</t>
  </si>
  <si>
    <t>ساختمان سردخانه</t>
  </si>
  <si>
    <t>110000356</t>
  </si>
  <si>
    <t>سالن تولید کنسانتره</t>
  </si>
  <si>
    <t>110000355</t>
  </si>
  <si>
    <t>110000354</t>
  </si>
  <si>
    <t>ساختمان سرایداری</t>
  </si>
  <si>
    <t>110000353</t>
  </si>
  <si>
    <t>ساختمان کمپرسور خانه</t>
  </si>
  <si>
    <t>110000352</t>
  </si>
  <si>
    <t>دیوارکارخانه</t>
  </si>
  <si>
    <t>110000351</t>
  </si>
  <si>
    <t>ساختمان باسکول</t>
  </si>
  <si>
    <t>110000350</t>
  </si>
  <si>
    <t>انبارمواداولیه</t>
  </si>
  <si>
    <t>110000349</t>
  </si>
  <si>
    <t>انبارمواد(کارتن)</t>
  </si>
  <si>
    <t>110000340</t>
  </si>
  <si>
    <t>اتاق چاه آب</t>
  </si>
  <si>
    <t>110000339</t>
  </si>
  <si>
    <t>آزمایشگاه</t>
  </si>
  <si>
    <t>110000338</t>
  </si>
  <si>
    <t>اتاقهای کار(ورودی بسته بندی)</t>
  </si>
  <si>
    <t>110000337</t>
  </si>
  <si>
    <t>ساختمان مدیریت</t>
  </si>
  <si>
    <t>110000336</t>
  </si>
  <si>
    <t>سالن پرکنی وبسته بندی(تولید)</t>
  </si>
  <si>
    <t>110000335</t>
  </si>
  <si>
    <t>انبارمحصول</t>
  </si>
  <si>
    <t>110000334</t>
  </si>
  <si>
    <t>ساختمان پست برق</t>
  </si>
  <si>
    <t>110000329</t>
  </si>
  <si>
    <t>ساختمان اداری و مالی</t>
  </si>
  <si>
    <t>110000328</t>
  </si>
  <si>
    <t>ساختمان مهمانسرا</t>
  </si>
  <si>
    <t>110000327</t>
  </si>
  <si>
    <t>ساختمان موتور خانه ( تاسیسات و برق)</t>
  </si>
  <si>
    <t>110000326</t>
  </si>
  <si>
    <t>انبارمواد شماره یک</t>
  </si>
  <si>
    <t>110000325</t>
  </si>
  <si>
    <t>بهنوش ستاره</t>
  </si>
  <si>
    <t>ساختمان بازسازی شده تولید</t>
  </si>
  <si>
    <t>110000397</t>
  </si>
  <si>
    <t>انبارموادجدیددرسردخانه</t>
  </si>
  <si>
    <t>110000396</t>
  </si>
  <si>
    <t>ساختمان ازمایشگاه</t>
  </si>
  <si>
    <t>110000395</t>
  </si>
  <si>
    <t>ساختمان تعمیرگاه</t>
  </si>
  <si>
    <t>110000394</t>
  </si>
  <si>
    <t>ساختمان انبار مواد وقطعات</t>
  </si>
  <si>
    <t>110000392</t>
  </si>
  <si>
    <t>ساختمان انبار pet</t>
  </si>
  <si>
    <t>110000391</t>
  </si>
  <si>
    <t>ساختمان جدید انبارمحصول</t>
  </si>
  <si>
    <t>110000389</t>
  </si>
  <si>
    <t>سالن رستوران(قسمتی از سردخانه)</t>
  </si>
  <si>
    <t>110000388</t>
  </si>
  <si>
    <t>ساختمان انتظامات</t>
  </si>
  <si>
    <t>110000387</t>
  </si>
  <si>
    <t>تاسیسات گاز شهری کارخانه ستاره</t>
  </si>
  <si>
    <t>110000385</t>
  </si>
  <si>
    <t>ساختمان مسجد</t>
  </si>
  <si>
    <t>110000384</t>
  </si>
  <si>
    <t>ساختمان خدمات</t>
  </si>
  <si>
    <t>110000383</t>
  </si>
  <si>
    <t>110000382</t>
  </si>
  <si>
    <t>110000379</t>
  </si>
  <si>
    <t>ساختمان اداری وکارگزینی</t>
  </si>
  <si>
    <t>110000378</t>
  </si>
  <si>
    <t>ساختمان حسابداری</t>
  </si>
  <si>
    <t>110000377</t>
  </si>
  <si>
    <t>ساختمان تولید</t>
  </si>
  <si>
    <t>110000376</t>
  </si>
  <si>
    <t>ساختمان پروژه 24000 بطر ستاره</t>
  </si>
  <si>
    <t>110000370</t>
  </si>
  <si>
    <t>ساختمان تصفیه فاضلاب</t>
  </si>
  <si>
    <t>110000369</t>
  </si>
  <si>
    <t>بهنوش خرمشهر</t>
  </si>
  <si>
    <t>انبارمسجدسلیمان</t>
  </si>
  <si>
    <t>110000484</t>
  </si>
  <si>
    <t>110000483</t>
  </si>
  <si>
    <t>انبارماهشهر</t>
  </si>
  <si>
    <t>110000482</t>
  </si>
  <si>
    <t>ساختمان دیزل جنراتور</t>
  </si>
  <si>
    <t>110000481</t>
  </si>
  <si>
    <t>سوله تولید</t>
  </si>
  <si>
    <t>110000480</t>
  </si>
  <si>
    <t>ساختمان سوله تشتک زنی</t>
  </si>
  <si>
    <t>110000479</t>
  </si>
  <si>
    <t>110000478</t>
  </si>
  <si>
    <t>ساختمان فروش ورستوران</t>
  </si>
  <si>
    <t>110000477</t>
  </si>
  <si>
    <t>ساختمان انبارشکروشربت خانه</t>
  </si>
  <si>
    <t>110000476</t>
  </si>
  <si>
    <t>انبارمحصول وسوله تخلیه</t>
  </si>
  <si>
    <t>110000475</t>
  </si>
  <si>
    <t>انبارقطعات یدکی وملزومات</t>
  </si>
  <si>
    <t>110000474</t>
  </si>
  <si>
    <t>سوله تصفیه خانه</t>
  </si>
  <si>
    <t>110000473</t>
  </si>
  <si>
    <t>ساختمان تعمیرگاه فنی</t>
  </si>
  <si>
    <t>110000472</t>
  </si>
  <si>
    <t>ساختمان اداری وعمومی</t>
  </si>
  <si>
    <t>110000471</t>
  </si>
  <si>
    <t>ساختمان سوله RO خرمشهر</t>
  </si>
  <si>
    <t>110000324</t>
  </si>
  <si>
    <t>ساختمان گاز co2 خرمشهر</t>
  </si>
  <si>
    <t>110000323</t>
  </si>
  <si>
    <t>بهنوش خراسان</t>
  </si>
  <si>
    <t>ساختمان کنسانتره سازی بهنوش خراسان</t>
  </si>
  <si>
    <t>110000365</t>
  </si>
  <si>
    <t>ساختمان  سوله انبار خراسان</t>
  </si>
  <si>
    <t>110000362</t>
  </si>
  <si>
    <t>ساختمان تصفیه فاضلاب خراسان</t>
  </si>
  <si>
    <t>110000361</t>
  </si>
  <si>
    <t>بهنوش آبعلی</t>
  </si>
  <si>
    <t>انبار قطعات یدکی بهنوش ابعلی</t>
  </si>
  <si>
    <t>110000347</t>
  </si>
  <si>
    <t>ساختمان اداری بهنوش ابعلی</t>
  </si>
  <si>
    <t>110000346</t>
  </si>
  <si>
    <t>ساختمان ژنراتور بهنوش ابعلی</t>
  </si>
  <si>
    <t>110000345</t>
  </si>
  <si>
    <t>ساختمان تولید بهنوش ابعلی</t>
  </si>
  <si>
    <t>110000344</t>
  </si>
  <si>
    <t>بهنوش اراک</t>
  </si>
  <si>
    <t>ساختمان واحدپت سازی(996مترمربع)</t>
  </si>
  <si>
    <t>110000469</t>
  </si>
  <si>
    <t>ساختمان (سوله)120*34</t>
  </si>
  <si>
    <t>110000332</t>
  </si>
  <si>
    <t>بهنوش</t>
  </si>
  <si>
    <t>ساختمان تولیدبرق بهنوش مرکزی(CHP)</t>
  </si>
  <si>
    <t>110000494</t>
  </si>
  <si>
    <t>ساختمان فرآوری(نماشیشه سمت اتوبان)</t>
  </si>
  <si>
    <t>110000492</t>
  </si>
  <si>
    <t>ساختمان ویلا درتنکابن</t>
  </si>
  <si>
    <t>110000486</t>
  </si>
  <si>
    <t>ساختمان اداری وتجاری بهنوش مرکزی</t>
  </si>
  <si>
    <t>110000470</t>
  </si>
  <si>
    <t>110000463</t>
  </si>
  <si>
    <t>مسجد</t>
  </si>
  <si>
    <t>110000462</t>
  </si>
  <si>
    <t>درمانگاه</t>
  </si>
  <si>
    <t>110000461</t>
  </si>
  <si>
    <t>ساختمان کنفرانس مدیریت</t>
  </si>
  <si>
    <t>110000458</t>
  </si>
  <si>
    <t>ساختمان وتاسیسات خدمات</t>
  </si>
  <si>
    <t>110000457</t>
  </si>
  <si>
    <t>ساختمان جدید بازرسی</t>
  </si>
  <si>
    <t>110000456</t>
  </si>
  <si>
    <t>ساختمان حمل ونقل</t>
  </si>
  <si>
    <t>110000455</t>
  </si>
  <si>
    <t>ساختمان وتاسیسات رستوران</t>
  </si>
  <si>
    <t>110000454</t>
  </si>
  <si>
    <t>ساختمان و تاسیسات فروش تهران</t>
  </si>
  <si>
    <t>110000453</t>
  </si>
  <si>
    <t>ساختمان جدید عرضه مستقم</t>
  </si>
  <si>
    <t>110000451</t>
  </si>
  <si>
    <t>ساختمان جدید تحقیق وتوسعه</t>
  </si>
  <si>
    <t>110000448</t>
  </si>
  <si>
    <t>ساختمان وتاسیسات انبارمحصول</t>
  </si>
  <si>
    <t>110000447</t>
  </si>
  <si>
    <t>انبار بغل تصفیه فاضلاب</t>
  </si>
  <si>
    <t>110000446</t>
  </si>
  <si>
    <t>ساختمان وتاسیسات انبارمواد اولیه</t>
  </si>
  <si>
    <t>110000445</t>
  </si>
  <si>
    <t>پست گاز جدید</t>
  </si>
  <si>
    <t>110000444</t>
  </si>
  <si>
    <t>ساختمان جنب زمین چمن(ژنراتوربرق)</t>
  </si>
  <si>
    <t>110000443</t>
  </si>
  <si>
    <t>اطاق عصاره مالت</t>
  </si>
  <si>
    <t>110000442</t>
  </si>
  <si>
    <t>ساختمان وتاسیسات یرکنی</t>
  </si>
  <si>
    <t>110000441</t>
  </si>
  <si>
    <t>ساختمان وتاسیسات پخت وسردخانه</t>
  </si>
  <si>
    <t>110000440</t>
  </si>
  <si>
    <t>ساختمان انبارقوطی جنب تصفیه فاضلاب</t>
  </si>
  <si>
    <t>110000437</t>
  </si>
  <si>
    <t>پست برق بهنوش مرکزی</t>
  </si>
  <si>
    <t>110000436</t>
  </si>
  <si>
    <t>بابت سهم از نمای کارخانه</t>
  </si>
  <si>
    <t>110000435</t>
  </si>
  <si>
    <t>سالن مالتینگ</t>
  </si>
  <si>
    <t>110000434</t>
  </si>
  <si>
    <t>ساختمان وتاسیسات آزمایشگاه</t>
  </si>
  <si>
    <t>110000431</t>
  </si>
  <si>
    <t>سیستم تصفیه خانه فاضلاب</t>
  </si>
  <si>
    <t>110000430</t>
  </si>
  <si>
    <t>ساختمان و تاسیسات خط گردشی 48000 بطر</t>
  </si>
  <si>
    <t>110000429</t>
  </si>
  <si>
    <t>ساختمان تاسیسات تدارکات</t>
  </si>
  <si>
    <t>110000428</t>
  </si>
  <si>
    <t>ساختمان بانک سپه</t>
  </si>
  <si>
    <t>110000427</t>
  </si>
  <si>
    <t>ساختمان جدید صندوق</t>
  </si>
  <si>
    <t>110000426</t>
  </si>
  <si>
    <t>ساختمان وتاسیسات حسابداری</t>
  </si>
  <si>
    <t>110000425</t>
  </si>
  <si>
    <t>محل استقرار</t>
  </si>
  <si>
    <t>ارزش دفتری</t>
  </si>
  <si>
    <t>استهلاک انباشته</t>
  </si>
  <si>
    <t>بهای تمام شده</t>
  </si>
  <si>
    <t>عنوان</t>
  </si>
  <si>
    <t>شماره پلاک</t>
  </si>
  <si>
    <t>بهنوش مرکزی</t>
  </si>
  <si>
    <t>زمین ویلای تنکابن</t>
  </si>
  <si>
    <t>جمع</t>
  </si>
  <si>
    <t>تهران-کیلومتر9جاده مخصوص-روبروی پارس خودرو-خیابان کوهک</t>
  </si>
  <si>
    <t>تهران-کیلومتر14جاده مخصوص تهران-جنب شرکت ایندامین</t>
  </si>
  <si>
    <t>گچساران-کیلومتر12 جاده شیراز</t>
  </si>
  <si>
    <t>شیروان-کیلومتر5 جاده شیروان به بجنورد</t>
  </si>
  <si>
    <t>تهران-کیلومتر50جاده هراز-شهرآبعلی</t>
  </si>
  <si>
    <t>چهارمحال بختیاری-کیلومتر43 جاده شهرکرد به ایذه- جنب شهر گهرو</t>
  </si>
  <si>
    <t>خرمشهر-کوت شیخ-بلوارایران زمین</t>
  </si>
  <si>
    <t>کهکلویه وبویراحمد-یاسوکیلومتر7جاده یاسوج به شیراز</t>
  </si>
  <si>
    <t>اراک-شهرستان شازند-آستانه</t>
  </si>
  <si>
    <t>مازندران-شهرستان تنکابن</t>
  </si>
  <si>
    <t>منگوله دار</t>
  </si>
  <si>
    <t>دفترچه قرارداد</t>
  </si>
  <si>
    <t>تک برگی</t>
  </si>
  <si>
    <t>منگوله دار+مبایعه نامه</t>
  </si>
  <si>
    <t>صنعتی</t>
  </si>
  <si>
    <t>بهنوش شیروان</t>
  </si>
  <si>
    <t>تولید</t>
  </si>
  <si>
    <t>انبار</t>
  </si>
  <si>
    <t>داری</t>
  </si>
  <si>
    <t>نوووو</t>
  </si>
  <si>
    <t xml:space="preserve">محل </t>
  </si>
  <si>
    <t>سایر</t>
  </si>
  <si>
    <t>جمع کل</t>
  </si>
  <si>
    <t>ساختمان کارخانه بهنوش مرکزی</t>
  </si>
  <si>
    <t>ساختمان انبار بهنوش مرکزی</t>
  </si>
  <si>
    <t>سایر بهنوش مرکزی</t>
  </si>
  <si>
    <t>ساختمان کارخانه بهنوش ستاره</t>
  </si>
  <si>
    <t>ساختمان انباربهنوش ستاره</t>
  </si>
  <si>
    <t>سایربهنوش ستاره</t>
  </si>
  <si>
    <t>ساختمان کارخانه گچساران</t>
  </si>
  <si>
    <t>ساختمان انبارگچساران</t>
  </si>
  <si>
    <t>سایرگچساران</t>
  </si>
  <si>
    <t>ساختمان کارخانه بهنوش شیروان</t>
  </si>
  <si>
    <t>ساختمان انبار بهنوش شیروان</t>
  </si>
  <si>
    <t>ساختمان انباربهنوش کوهرنگ</t>
  </si>
  <si>
    <t>سایربهنوش کوهرنگ</t>
  </si>
  <si>
    <t>ساختمان انباربهنوش آبعلی</t>
  </si>
  <si>
    <t>سایربهنوش آبعلی</t>
  </si>
  <si>
    <t>ساختمان کارخانه بهنوش آبعلی</t>
  </si>
  <si>
    <t>ساختمان کارخانه بهنوش اراک</t>
  </si>
  <si>
    <t>ساختمان انبار بهنوش اراک</t>
  </si>
  <si>
    <t>ساختمان کارخانه بهنوش خرمشهر</t>
  </si>
  <si>
    <t>ساختمان انباربهنوش خرمشهر</t>
  </si>
  <si>
    <t>سایربهنوش خرمشهر</t>
  </si>
  <si>
    <t>ساختمان کارخانه بهنوش یاسوج</t>
  </si>
  <si>
    <t>ساختمان انباربهنوش یاسوج</t>
  </si>
  <si>
    <t>سایربهنوش یاسوج</t>
  </si>
  <si>
    <t>ساختمان کارخانه بهنوش کوهرنگ</t>
  </si>
  <si>
    <t>بانک کشاورزی</t>
  </si>
  <si>
    <t>بانک سپه</t>
  </si>
  <si>
    <t>مبلغ دررهن</t>
  </si>
  <si>
    <t>-</t>
  </si>
  <si>
    <t>منگوله دار و مبایعه نامه</t>
  </si>
  <si>
    <t>مسکونی</t>
  </si>
  <si>
    <t>توضیح اینکه زمین بهنوش اراک مشمول قوانین شهرک های صنعتی می باشد.</t>
  </si>
  <si>
    <t>توضیح اینکه زمین بهنوش مرکزی درسند58688مترمربع ذکرشده که باتوجه به موقعیت جغرافیایی ونزدیکی به اتوبان، متراژ زمین فوق الذکرممکن است درآینده کاهش داشته باشد.</t>
  </si>
  <si>
    <t>زمین تنکابن</t>
  </si>
  <si>
    <t>توضیح اینکه وضعیت سند بهنوش یاسوج در حال پیگیری است.</t>
  </si>
  <si>
    <t>کهکلویه و بویراحمد-یاسوکیلومتر7جاده یاسوج به شیراز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</si>
</sst>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0"/>
      <color theme="1"/>
      <name val="B Mitra"/>
      <charset val="178"/>
    </font>
    <font>
      <sz val="11"/>
      <color theme="1"/>
      <name val="B Mitra"/>
      <charset val="178"/>
    </font>
    <font>
      <sz val="12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165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165" fontId="0" fillId="2" borderId="1" xfId="1" applyNumberFormat="1" applyFont="1" applyFill="1" applyBorder="1" applyAlignment="1">
      <alignment wrapText="1" shrinkToFit="1"/>
    </xf>
    <xf numFmtId="0" fontId="0" fillId="0" borderId="11" xfId="0" applyFill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0" borderId="5" xfId="0" applyFill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7" xfId="0" applyFill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14" xfId="0" applyFill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4" fontId="0" fillId="0" borderId="0" xfId="0" applyNumberFormat="1" applyAlignment="1">
      <alignment horizontal="right"/>
    </xf>
    <xf numFmtId="0" fontId="0" fillId="0" borderId="17" xfId="0" applyFill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0" fontId="0" fillId="0" borderId="1" xfId="0" applyFill="1" applyBorder="1"/>
    <xf numFmtId="165" fontId="0" fillId="0" borderId="1" xfId="1" applyNumberFormat="1" applyFont="1" applyBorder="1"/>
    <xf numFmtId="165" fontId="0" fillId="0" borderId="21" xfId="1" applyNumberFormat="1" applyFont="1" applyBorder="1"/>
    <xf numFmtId="0" fontId="0" fillId="3" borderId="0" xfId="0" applyFill="1"/>
    <xf numFmtId="0" fontId="0" fillId="3" borderId="2" xfId="0" applyFill="1" applyBorder="1"/>
    <xf numFmtId="165" fontId="0" fillId="3" borderId="3" xfId="1" applyNumberFormat="1" applyFont="1" applyFill="1" applyBorder="1"/>
    <xf numFmtId="165" fontId="0" fillId="3" borderId="4" xfId="1" applyNumberFormat="1" applyFont="1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43" fontId="0" fillId="3" borderId="1" xfId="1" applyNumberFormat="1" applyFont="1" applyFill="1" applyBorder="1"/>
    <xf numFmtId="165" fontId="0" fillId="2" borderId="1" xfId="1" applyNumberFormat="1" applyFont="1" applyFill="1" applyBorder="1"/>
    <xf numFmtId="0" fontId="0" fillId="0" borderId="0" xfId="0" applyAlignment="1">
      <alignment shrinkToFit="1"/>
    </xf>
    <xf numFmtId="165" fontId="0" fillId="0" borderId="0" xfId="1" applyNumberFormat="1" applyFont="1" applyAlignment="1">
      <alignment shrinkToFit="1"/>
    </xf>
    <xf numFmtId="0" fontId="0" fillId="0" borderId="0" xfId="0" applyAlignment="1">
      <alignment wrapText="1"/>
    </xf>
    <xf numFmtId="165" fontId="0" fillId="0" borderId="0" xfId="0" applyNumberFormat="1"/>
    <xf numFmtId="165" fontId="0" fillId="0" borderId="0" xfId="1" applyNumberFormat="1" applyFont="1" applyAlignment="1">
      <alignment wrapText="1"/>
    </xf>
    <xf numFmtId="0" fontId="0" fillId="0" borderId="12" xfId="0" applyBorder="1" applyAlignment="1">
      <alignment shrinkToFit="1"/>
    </xf>
    <xf numFmtId="165" fontId="3" fillId="0" borderId="0" xfId="1" applyNumberFormat="1" applyFont="1" applyAlignment="1">
      <alignment shrinkToFit="1"/>
    </xf>
    <xf numFmtId="0" fontId="4" fillId="2" borderId="33" xfId="0" applyFont="1" applyFill="1" applyBorder="1" applyAlignment="1">
      <alignment horizontal="center" vertical="center" wrapText="1" shrinkToFit="1"/>
    </xf>
    <xf numFmtId="165" fontId="4" fillId="2" borderId="34" xfId="1" applyNumberFormat="1" applyFont="1" applyFill="1" applyBorder="1" applyAlignment="1">
      <alignment horizontal="center" vertical="center" wrapText="1" shrinkToFit="1"/>
    </xf>
    <xf numFmtId="165" fontId="4" fillId="2" borderId="36" xfId="1" applyNumberFormat="1" applyFont="1" applyFill="1" applyBorder="1" applyAlignment="1">
      <alignment horizontal="center" vertical="center" wrapText="1" shrinkToFit="1"/>
    </xf>
    <xf numFmtId="165" fontId="4" fillId="2" borderId="35" xfId="1" applyNumberFormat="1" applyFont="1" applyFill="1" applyBorder="1" applyAlignment="1">
      <alignment horizontal="center" vertical="center" wrapText="1" shrinkToFit="1"/>
    </xf>
    <xf numFmtId="0" fontId="5" fillId="3" borderId="24" xfId="0" applyFont="1" applyFill="1" applyBorder="1" applyAlignment="1">
      <alignment shrinkToFit="1"/>
    </xf>
    <xf numFmtId="165" fontId="6" fillId="3" borderId="25" xfId="1" applyNumberFormat="1" applyFont="1" applyFill="1" applyBorder="1" applyAlignment="1">
      <alignment horizontal="center" vertical="center" shrinkToFit="1"/>
    </xf>
    <xf numFmtId="165" fontId="6" fillId="3" borderId="25" xfId="1" applyNumberFormat="1" applyFont="1" applyFill="1" applyBorder="1" applyAlignment="1">
      <alignment shrinkToFit="1"/>
    </xf>
    <xf numFmtId="165" fontId="5" fillId="3" borderId="25" xfId="1" applyNumberFormat="1" applyFont="1" applyFill="1" applyBorder="1" applyAlignment="1">
      <alignment shrinkToFit="1"/>
    </xf>
    <xf numFmtId="165" fontId="5" fillId="3" borderId="37" xfId="1" applyNumberFormat="1" applyFont="1" applyFill="1" applyBorder="1" applyAlignment="1">
      <alignment shrinkToFit="1"/>
    </xf>
    <xf numFmtId="165" fontId="5" fillId="3" borderId="26" xfId="1" applyNumberFormat="1" applyFont="1" applyFill="1" applyBorder="1" applyAlignment="1">
      <alignment shrinkToFit="1"/>
    </xf>
    <xf numFmtId="0" fontId="5" fillId="3" borderId="27" xfId="0" applyFont="1" applyFill="1" applyBorder="1" applyAlignment="1">
      <alignment shrinkToFit="1"/>
    </xf>
    <xf numFmtId="165" fontId="6" fillId="3" borderId="28" xfId="1" applyNumberFormat="1" applyFont="1" applyFill="1" applyBorder="1" applyAlignment="1">
      <alignment horizontal="center" vertical="center" shrinkToFit="1"/>
    </xf>
    <xf numFmtId="165" fontId="6" fillId="3" borderId="28" xfId="1" applyNumberFormat="1" applyFont="1" applyFill="1" applyBorder="1" applyAlignment="1">
      <alignment shrinkToFit="1"/>
    </xf>
    <xf numFmtId="165" fontId="5" fillId="3" borderId="28" xfId="1" applyNumberFormat="1" applyFont="1" applyFill="1" applyBorder="1" applyAlignment="1">
      <alignment shrinkToFit="1"/>
    </xf>
    <xf numFmtId="165" fontId="5" fillId="3" borderId="38" xfId="1" applyNumberFormat="1" applyFont="1" applyFill="1" applyBorder="1" applyAlignment="1">
      <alignment shrinkToFit="1"/>
    </xf>
    <xf numFmtId="165" fontId="5" fillId="3" borderId="29" xfId="1" applyNumberFormat="1" applyFont="1" applyFill="1" applyBorder="1" applyAlignment="1">
      <alignment shrinkToFit="1"/>
    </xf>
    <xf numFmtId="43" fontId="5" fillId="3" borderId="28" xfId="1" applyNumberFormat="1" applyFont="1" applyFill="1" applyBorder="1" applyAlignment="1">
      <alignment shrinkToFit="1"/>
    </xf>
    <xf numFmtId="165" fontId="5" fillId="3" borderId="28" xfId="1" applyNumberFormat="1" applyFont="1" applyFill="1" applyBorder="1" applyAlignment="1">
      <alignment horizontal="center" shrinkToFit="1"/>
    </xf>
    <xf numFmtId="0" fontId="5" fillId="3" borderId="30" xfId="0" applyFont="1" applyFill="1" applyBorder="1" applyAlignment="1">
      <alignment shrinkToFit="1"/>
    </xf>
    <xf numFmtId="165" fontId="6" fillId="3" borderId="31" xfId="1" applyNumberFormat="1" applyFont="1" applyFill="1" applyBorder="1" applyAlignment="1">
      <alignment horizontal="center" vertical="center" shrinkToFit="1"/>
    </xf>
    <xf numFmtId="165" fontId="6" fillId="3" borderId="31" xfId="1" applyNumberFormat="1" applyFont="1" applyFill="1" applyBorder="1" applyAlignment="1">
      <alignment shrinkToFit="1"/>
    </xf>
    <xf numFmtId="165" fontId="5" fillId="3" borderId="31" xfId="1" applyNumberFormat="1" applyFont="1" applyFill="1" applyBorder="1" applyAlignment="1">
      <alignment shrinkToFit="1"/>
    </xf>
    <xf numFmtId="165" fontId="5" fillId="3" borderId="39" xfId="1" applyNumberFormat="1" applyFont="1" applyFill="1" applyBorder="1" applyAlignment="1">
      <alignment shrinkToFit="1"/>
    </xf>
    <xf numFmtId="165" fontId="5" fillId="3" borderId="32" xfId="1" applyNumberFormat="1" applyFont="1" applyFill="1" applyBorder="1" applyAlignment="1">
      <alignment shrinkToFit="1"/>
    </xf>
    <xf numFmtId="0" fontId="5" fillId="0" borderId="24" xfId="0" applyFont="1" applyFill="1" applyBorder="1" applyAlignment="1">
      <alignment shrinkToFit="1"/>
    </xf>
    <xf numFmtId="165" fontId="6" fillId="0" borderId="25" xfId="1" applyNumberFormat="1" applyFont="1" applyBorder="1" applyAlignment="1">
      <alignment shrinkToFit="1"/>
    </xf>
    <xf numFmtId="165" fontId="5" fillId="0" borderId="25" xfId="1" applyNumberFormat="1" applyFont="1" applyBorder="1" applyAlignment="1">
      <alignment shrinkToFit="1"/>
    </xf>
    <xf numFmtId="165" fontId="5" fillId="0" borderId="37" xfId="1" applyNumberFormat="1" applyFont="1" applyBorder="1" applyAlignment="1">
      <alignment shrinkToFit="1"/>
    </xf>
    <xf numFmtId="165" fontId="5" fillId="0" borderId="26" xfId="1" applyNumberFormat="1" applyFont="1" applyBorder="1" applyAlignment="1">
      <alignment shrinkToFit="1"/>
    </xf>
    <xf numFmtId="0" fontId="5" fillId="0" borderId="27" xfId="0" applyFont="1" applyFill="1" applyBorder="1" applyAlignment="1">
      <alignment shrinkToFit="1"/>
    </xf>
    <xf numFmtId="165" fontId="6" fillId="0" borderId="28" xfId="1" applyNumberFormat="1" applyFont="1" applyBorder="1" applyAlignment="1">
      <alignment shrinkToFit="1"/>
    </xf>
    <xf numFmtId="165" fontId="5" fillId="0" borderId="28" xfId="1" applyNumberFormat="1" applyFont="1" applyBorder="1" applyAlignment="1">
      <alignment shrinkToFit="1"/>
    </xf>
    <xf numFmtId="165" fontId="5" fillId="0" borderId="38" xfId="1" applyNumberFormat="1" applyFont="1" applyBorder="1" applyAlignment="1">
      <alignment shrinkToFit="1"/>
    </xf>
    <xf numFmtId="165" fontId="5" fillId="0" borderId="29" xfId="1" applyNumberFormat="1" applyFont="1" applyBorder="1" applyAlignment="1">
      <alignment shrinkToFit="1"/>
    </xf>
    <xf numFmtId="0" fontId="5" fillId="0" borderId="30" xfId="0" applyFont="1" applyFill="1" applyBorder="1" applyAlignment="1">
      <alignment shrinkToFit="1"/>
    </xf>
    <xf numFmtId="165" fontId="6" fillId="0" borderId="31" xfId="1" applyNumberFormat="1" applyFont="1" applyBorder="1" applyAlignment="1">
      <alignment shrinkToFit="1"/>
    </xf>
    <xf numFmtId="165" fontId="5" fillId="0" borderId="31" xfId="1" applyNumberFormat="1" applyFont="1" applyBorder="1" applyAlignment="1">
      <alignment shrinkToFit="1"/>
    </xf>
    <xf numFmtId="165" fontId="5" fillId="0" borderId="39" xfId="1" applyNumberFormat="1" applyFont="1" applyBorder="1" applyAlignment="1">
      <alignment shrinkToFit="1"/>
    </xf>
    <xf numFmtId="165" fontId="5" fillId="0" borderId="32" xfId="1" applyNumberFormat="1" applyFont="1" applyBorder="1" applyAlignment="1">
      <alignment shrinkToFit="1"/>
    </xf>
    <xf numFmtId="0" fontId="5" fillId="2" borderId="1" xfId="0" applyFont="1" applyFill="1" applyBorder="1" applyAlignment="1">
      <alignment horizontal="center" shrinkToFit="1"/>
    </xf>
    <xf numFmtId="165" fontId="6" fillId="2" borderId="1" xfId="1" applyNumberFormat="1" applyFont="1" applyFill="1" applyBorder="1" applyAlignment="1">
      <alignment shrinkToFit="1"/>
    </xf>
    <xf numFmtId="165" fontId="5" fillId="2" borderId="1" xfId="1" applyNumberFormat="1" applyFont="1" applyFill="1" applyBorder="1" applyAlignment="1">
      <alignment shrinkToFit="1"/>
    </xf>
    <xf numFmtId="0" fontId="5" fillId="2" borderId="11" xfId="0" applyFont="1" applyFill="1" applyBorder="1" applyAlignment="1">
      <alignment vertical="center" shrinkToFit="1"/>
    </xf>
    <xf numFmtId="165" fontId="6" fillId="2" borderId="12" xfId="1" applyNumberFormat="1" applyFont="1" applyFill="1" applyBorder="1" applyAlignment="1">
      <alignment shrinkToFit="1"/>
    </xf>
    <xf numFmtId="165" fontId="5" fillId="2" borderId="12" xfId="1" applyNumberFormat="1" applyFont="1" applyFill="1" applyBorder="1" applyAlignment="1">
      <alignment shrinkToFit="1"/>
    </xf>
    <xf numFmtId="165" fontId="5" fillId="2" borderId="13" xfId="1" applyNumberFormat="1" applyFont="1" applyFill="1" applyBorder="1" applyAlignment="1">
      <alignment shrinkToFit="1"/>
    </xf>
    <xf numFmtId="0" fontId="5" fillId="2" borderId="2" xfId="0" applyFont="1" applyFill="1" applyBorder="1" applyAlignment="1">
      <alignment shrinkToFit="1"/>
    </xf>
    <xf numFmtId="165" fontId="5" fillId="2" borderId="3" xfId="1" applyNumberFormat="1" applyFont="1" applyFill="1" applyBorder="1" applyAlignment="1">
      <alignment shrinkToFit="1"/>
    </xf>
    <xf numFmtId="165" fontId="5" fillId="2" borderId="4" xfId="1" applyNumberFormat="1" applyFont="1" applyFill="1" applyBorder="1" applyAlignment="1">
      <alignment shrinkToFi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right" shrinkToFit="1"/>
    </xf>
    <xf numFmtId="0" fontId="3" fillId="0" borderId="0" xfId="0" applyFont="1" applyAlignment="1">
      <alignment horizontal="right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rightToLeft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2" customWidth="1"/>
    <col min="2" max="2" width="12.42578125" bestFit="1" customWidth="1"/>
    <col min="3" max="3" width="14.42578125" bestFit="1" customWidth="1"/>
    <col min="4" max="4" width="18.140625" style="5" bestFit="1" customWidth="1"/>
    <col min="5" max="6" width="16.85546875" style="5" bestFit="1" customWidth="1"/>
    <col min="7" max="7" width="7.5703125" style="5" bestFit="1" customWidth="1"/>
    <col min="8" max="8" width="12.7109375" style="5" bestFit="1" customWidth="1"/>
    <col min="9" max="9" width="51.5703125" style="5" bestFit="1" customWidth="1"/>
    <col min="10" max="10" width="9" style="5" bestFit="1" customWidth="1"/>
    <col min="11" max="11" width="12.5703125" style="5" bestFit="1" customWidth="1"/>
    <col min="12" max="12" width="13.42578125" style="5" bestFit="1" customWidth="1"/>
  </cols>
  <sheetData>
    <row r="1" spans="2:12" ht="30" x14ac:dyDescent="0.25">
      <c r="B1" s="6"/>
      <c r="C1" s="7" t="s">
        <v>0</v>
      </c>
      <c r="D1" s="8" t="s">
        <v>8</v>
      </c>
      <c r="E1" s="8" t="s">
        <v>9</v>
      </c>
      <c r="F1" s="8" t="s">
        <v>10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</row>
    <row r="2" spans="2:12" x14ac:dyDescent="0.25">
      <c r="B2" s="28"/>
      <c r="C2" s="29" t="s">
        <v>7</v>
      </c>
      <c r="D2" s="30"/>
      <c r="E2" s="30"/>
      <c r="F2" s="30"/>
      <c r="G2" s="30"/>
      <c r="H2" s="30"/>
      <c r="I2" s="30"/>
      <c r="J2" s="30"/>
      <c r="K2" s="30"/>
      <c r="L2" s="31"/>
    </row>
    <row r="3" spans="2:12" x14ac:dyDescent="0.25">
      <c r="B3" s="28"/>
      <c r="C3" s="32" t="s">
        <v>265</v>
      </c>
      <c r="D3" s="33">
        <v>13</v>
      </c>
      <c r="E3" s="33">
        <v>0</v>
      </c>
      <c r="F3" s="33">
        <v>0</v>
      </c>
      <c r="G3" s="33" t="s">
        <v>282</v>
      </c>
      <c r="H3" s="33" t="s">
        <v>280</v>
      </c>
      <c r="I3" s="33" t="s">
        <v>268</v>
      </c>
      <c r="J3" s="33">
        <v>58688</v>
      </c>
      <c r="K3" s="33"/>
      <c r="L3" s="33"/>
    </row>
    <row r="4" spans="2:12" x14ac:dyDescent="0.25">
      <c r="B4" s="28"/>
      <c r="C4" s="32" t="s">
        <v>102</v>
      </c>
      <c r="D4" s="33">
        <v>5000</v>
      </c>
      <c r="E4" s="33">
        <v>0</v>
      </c>
      <c r="F4" s="33">
        <v>0</v>
      </c>
      <c r="G4" s="33" t="s">
        <v>282</v>
      </c>
      <c r="H4" s="33" t="s">
        <v>278</v>
      </c>
      <c r="I4" s="33" t="s">
        <v>269</v>
      </c>
      <c r="J4" s="33">
        <v>24500</v>
      </c>
      <c r="K4" s="33"/>
      <c r="L4" s="33"/>
    </row>
    <row r="5" spans="2:12" x14ac:dyDescent="0.25">
      <c r="B5" s="28"/>
      <c r="C5" s="32" t="s">
        <v>21</v>
      </c>
      <c r="D5" s="33">
        <v>790</v>
      </c>
      <c r="E5" s="33">
        <v>0</v>
      </c>
      <c r="F5" s="33">
        <v>0</v>
      </c>
      <c r="G5" s="33" t="s">
        <v>282</v>
      </c>
      <c r="H5" s="33" t="s">
        <v>278</v>
      </c>
      <c r="I5" s="33" t="s">
        <v>270</v>
      </c>
      <c r="J5" s="33">
        <v>88110</v>
      </c>
      <c r="K5" s="33"/>
      <c r="L5" s="33"/>
    </row>
    <row r="6" spans="2:12" x14ac:dyDescent="0.25">
      <c r="B6" s="28"/>
      <c r="C6" s="32" t="s">
        <v>170</v>
      </c>
      <c r="D6" s="33">
        <v>4796</v>
      </c>
      <c r="E6" s="33">
        <v>0</v>
      </c>
      <c r="F6" s="33">
        <v>0</v>
      </c>
      <c r="G6" s="33" t="s">
        <v>282</v>
      </c>
      <c r="H6" s="33" t="s">
        <v>281</v>
      </c>
      <c r="I6" s="33" t="s">
        <v>271</v>
      </c>
      <c r="J6" s="33">
        <f>38517.5+5530+18503</f>
        <v>62550.5</v>
      </c>
      <c r="K6" s="33"/>
      <c r="L6" s="33"/>
    </row>
    <row r="7" spans="2:12" x14ac:dyDescent="0.25">
      <c r="B7" s="28"/>
      <c r="C7" s="32" t="s">
        <v>50</v>
      </c>
      <c r="D7" s="33">
        <v>20881</v>
      </c>
      <c r="E7" s="33">
        <v>0</v>
      </c>
      <c r="F7" s="33">
        <v>0</v>
      </c>
      <c r="G7" s="33" t="s">
        <v>282</v>
      </c>
      <c r="H7" s="33" t="s">
        <v>280</v>
      </c>
      <c r="I7" s="33" t="s">
        <v>273</v>
      </c>
      <c r="J7" s="33">
        <f>37500+49759</f>
        <v>87259</v>
      </c>
      <c r="K7" s="34"/>
      <c r="L7" s="33"/>
    </row>
    <row r="8" spans="2:12" x14ac:dyDescent="0.25">
      <c r="B8" s="28"/>
      <c r="C8" s="32" t="s">
        <v>139</v>
      </c>
      <c r="D8" s="33">
        <f>7000000000/1000000</f>
        <v>7000</v>
      </c>
      <c r="E8" s="33">
        <v>0</v>
      </c>
      <c r="F8" s="33">
        <v>0</v>
      </c>
      <c r="G8" s="33" t="s">
        <v>282</v>
      </c>
      <c r="H8" s="33" t="s">
        <v>278</v>
      </c>
      <c r="I8" s="33" t="s">
        <v>274</v>
      </c>
      <c r="J8" s="33">
        <v>12704.51</v>
      </c>
      <c r="K8" s="33"/>
      <c r="L8" s="33"/>
    </row>
    <row r="9" spans="2:12" x14ac:dyDescent="0.25">
      <c r="B9" s="28"/>
      <c r="C9" s="32" t="s">
        <v>177</v>
      </c>
      <c r="D9" s="33">
        <f>11500000000/1000000</f>
        <v>11500</v>
      </c>
      <c r="E9" s="33">
        <v>0</v>
      </c>
      <c r="F9" s="33">
        <v>0</v>
      </c>
      <c r="G9" s="33" t="s">
        <v>282</v>
      </c>
      <c r="H9" s="33" t="s">
        <v>278</v>
      </c>
      <c r="I9" s="33" t="s">
        <v>272</v>
      </c>
      <c r="J9" s="33">
        <f>3814.5+240</f>
        <v>4054.5</v>
      </c>
      <c r="K9" s="33"/>
      <c r="L9" s="33"/>
    </row>
    <row r="10" spans="2:12" x14ac:dyDescent="0.25">
      <c r="B10" s="28"/>
      <c r="C10" s="32" t="s">
        <v>14</v>
      </c>
      <c r="D10" s="33">
        <f>2500000000/1000000</f>
        <v>2500</v>
      </c>
      <c r="E10" s="33">
        <v>0</v>
      </c>
      <c r="F10" s="33">
        <v>0</v>
      </c>
      <c r="G10" s="33" t="s">
        <v>282</v>
      </c>
      <c r="H10" s="33"/>
      <c r="I10" s="33" t="s">
        <v>275</v>
      </c>
      <c r="J10" s="33">
        <v>50000</v>
      </c>
      <c r="K10" s="33"/>
      <c r="L10" s="33"/>
    </row>
    <row r="11" spans="2:12" x14ac:dyDescent="0.25">
      <c r="B11" s="28"/>
      <c r="C11" s="32" t="s">
        <v>186</v>
      </c>
      <c r="D11" s="33">
        <f>7424266674/1000000</f>
        <v>7424.2666740000004</v>
      </c>
      <c r="E11" s="33">
        <v>0</v>
      </c>
      <c r="F11" s="33">
        <v>0</v>
      </c>
      <c r="G11" s="33" t="s">
        <v>282</v>
      </c>
      <c r="H11" s="33" t="s">
        <v>279</v>
      </c>
      <c r="I11" s="33" t="s">
        <v>276</v>
      </c>
      <c r="J11" s="33">
        <v>81313</v>
      </c>
      <c r="K11" s="33"/>
      <c r="L11" s="33"/>
    </row>
    <row r="12" spans="2:12" x14ac:dyDescent="0.25">
      <c r="B12" s="28"/>
      <c r="C12" s="32" t="s">
        <v>266</v>
      </c>
      <c r="D12" s="33">
        <v>1789</v>
      </c>
      <c r="E12" s="33">
        <v>0</v>
      </c>
      <c r="F12" s="33">
        <v>0</v>
      </c>
      <c r="G12" s="33" t="s">
        <v>282</v>
      </c>
      <c r="H12" s="33" t="s">
        <v>278</v>
      </c>
      <c r="I12" s="33" t="s">
        <v>277</v>
      </c>
      <c r="J12" s="33">
        <v>617</v>
      </c>
      <c r="K12" s="33"/>
      <c r="L12" s="33"/>
    </row>
    <row r="13" spans="2:12" x14ac:dyDescent="0.25">
      <c r="B13" s="28"/>
      <c r="C13" s="32" t="s">
        <v>267</v>
      </c>
      <c r="D13" s="33">
        <f>SUM(D3:D12)</f>
        <v>61693.266673999999</v>
      </c>
      <c r="E13" s="33"/>
      <c r="F13" s="33"/>
      <c r="G13" s="33"/>
      <c r="H13" s="33"/>
      <c r="I13" s="33"/>
      <c r="J13" s="33">
        <f>SUM(J3:J12)</f>
        <v>469796.51</v>
      </c>
      <c r="K13" s="33"/>
      <c r="L13" s="33"/>
    </row>
    <row r="14" spans="2:12" ht="15.75" thickBot="1" x14ac:dyDescent="0.3">
      <c r="C14" s="9" t="s">
        <v>11</v>
      </c>
      <c r="D14" s="10"/>
      <c r="E14" s="10"/>
      <c r="F14" s="10"/>
      <c r="G14" s="10"/>
      <c r="H14" s="10"/>
      <c r="I14" s="10"/>
      <c r="J14" s="10"/>
      <c r="K14" s="10"/>
      <c r="L14" s="11"/>
    </row>
    <row r="15" spans="2:12" x14ac:dyDescent="0.25">
      <c r="B15" s="94" t="s">
        <v>265</v>
      </c>
      <c r="C15" s="12" t="s">
        <v>12</v>
      </c>
      <c r="D15" s="13">
        <v>130663854694</v>
      </c>
      <c r="E15" s="13">
        <v>30985289543</v>
      </c>
      <c r="F15" s="13">
        <v>99678565151</v>
      </c>
      <c r="G15" s="13"/>
      <c r="H15" s="13"/>
      <c r="I15" s="13"/>
      <c r="J15" s="13">
        <f>7500+110+750</f>
        <v>8360</v>
      </c>
      <c r="K15" s="13"/>
      <c r="L15" s="14"/>
    </row>
    <row r="16" spans="2:12" x14ac:dyDescent="0.25">
      <c r="B16" s="96"/>
      <c r="C16" s="25" t="s">
        <v>13</v>
      </c>
      <c r="D16" s="26">
        <v>5149812927</v>
      </c>
      <c r="E16" s="26">
        <v>2143426302</v>
      </c>
      <c r="F16" s="26">
        <v>3006386625</v>
      </c>
      <c r="G16" s="26"/>
      <c r="H16" s="26"/>
      <c r="I16" s="26"/>
      <c r="J16" s="26">
        <f>2400+1793+254</f>
        <v>4447</v>
      </c>
      <c r="K16" s="26"/>
      <c r="L16" s="27"/>
    </row>
    <row r="17" spans="2:12" ht="15.75" thickBot="1" x14ac:dyDescent="0.3">
      <c r="B17" s="95"/>
      <c r="C17" s="15" t="s">
        <v>289</v>
      </c>
      <c r="D17" s="16">
        <v>379547326755</v>
      </c>
      <c r="E17" s="16">
        <v>81594198785</v>
      </c>
      <c r="F17" s="16">
        <v>297953127970</v>
      </c>
      <c r="G17" s="16"/>
      <c r="H17" s="16"/>
      <c r="I17" s="16"/>
      <c r="J17" s="16"/>
      <c r="K17" s="16"/>
      <c r="L17" s="17"/>
    </row>
    <row r="18" spans="2:12" x14ac:dyDescent="0.25">
      <c r="B18" s="97" t="s">
        <v>102</v>
      </c>
      <c r="C18" s="12" t="s">
        <v>12</v>
      </c>
      <c r="D18" s="13">
        <v>37836677753</v>
      </c>
      <c r="E18" s="13">
        <v>17613491043</v>
      </c>
      <c r="F18" s="13">
        <f t="shared" ref="F18:F37" si="0">D18-E18</f>
        <v>20223186710</v>
      </c>
      <c r="G18" s="13"/>
      <c r="H18" s="13"/>
      <c r="I18" s="13"/>
      <c r="J18" s="13">
        <f>3765+58+478</f>
        <v>4301</v>
      </c>
      <c r="K18" s="13"/>
      <c r="L18" s="14"/>
    </row>
    <row r="19" spans="2:12" x14ac:dyDescent="0.25">
      <c r="B19" s="98"/>
      <c r="C19" s="18" t="s">
        <v>13</v>
      </c>
      <c r="D19" s="19">
        <v>1537262314</v>
      </c>
      <c r="E19" s="19">
        <v>662505847</v>
      </c>
      <c r="F19" s="19">
        <f t="shared" si="0"/>
        <v>874756467</v>
      </c>
      <c r="G19" s="19"/>
      <c r="H19" s="19"/>
      <c r="I19" s="19"/>
      <c r="J19" s="19">
        <f>1650+498+339</f>
        <v>2487</v>
      </c>
      <c r="K19" s="19"/>
      <c r="L19" s="20"/>
    </row>
    <row r="20" spans="2:12" ht="15.75" thickBot="1" x14ac:dyDescent="0.3">
      <c r="B20" s="99"/>
      <c r="C20" s="22" t="s">
        <v>289</v>
      </c>
      <c r="D20" s="23">
        <v>3976285633</v>
      </c>
      <c r="E20" s="23">
        <v>2699931019</v>
      </c>
      <c r="F20" s="19">
        <f t="shared" si="0"/>
        <v>1276354614</v>
      </c>
      <c r="G20" s="23"/>
      <c r="H20" s="23"/>
      <c r="I20" s="23"/>
      <c r="J20" s="23"/>
      <c r="K20" s="23"/>
      <c r="L20" s="24"/>
    </row>
    <row r="21" spans="2:12" x14ac:dyDescent="0.25">
      <c r="B21" s="94" t="s">
        <v>21</v>
      </c>
      <c r="C21" s="12" t="s">
        <v>12</v>
      </c>
      <c r="D21" s="13">
        <v>46297174017</v>
      </c>
      <c r="E21" s="13">
        <v>14597570125</v>
      </c>
      <c r="F21" s="13">
        <f t="shared" si="0"/>
        <v>31699603892</v>
      </c>
      <c r="G21" s="13"/>
      <c r="H21" s="13"/>
      <c r="I21" s="13"/>
      <c r="J21" s="13">
        <f>5300+98+450</f>
        <v>5848</v>
      </c>
      <c r="K21" s="13"/>
      <c r="L21" s="14"/>
    </row>
    <row r="22" spans="2:12" x14ac:dyDescent="0.25">
      <c r="B22" s="96"/>
      <c r="C22" s="25" t="s">
        <v>13</v>
      </c>
      <c r="D22" s="26">
        <v>18486348178</v>
      </c>
      <c r="E22" s="26">
        <v>6862872479</v>
      </c>
      <c r="F22" s="26">
        <f t="shared" si="0"/>
        <v>11623475699</v>
      </c>
      <c r="G22" s="26"/>
      <c r="H22" s="26"/>
      <c r="I22" s="26"/>
      <c r="J22" s="26">
        <f>4280+720+72</f>
        <v>5072</v>
      </c>
      <c r="K22" s="26"/>
      <c r="L22" s="27"/>
    </row>
    <row r="23" spans="2:12" ht="15.75" thickBot="1" x14ac:dyDescent="0.3">
      <c r="B23" s="95"/>
      <c r="C23" s="15" t="s">
        <v>289</v>
      </c>
      <c r="D23" s="16">
        <v>7513503778</v>
      </c>
      <c r="E23" s="16">
        <v>5210134704</v>
      </c>
      <c r="F23" s="16">
        <f t="shared" si="0"/>
        <v>2303369074</v>
      </c>
      <c r="G23" s="16"/>
      <c r="H23" s="16"/>
      <c r="I23" s="16"/>
      <c r="J23" s="16"/>
      <c r="K23" s="16"/>
      <c r="L23" s="17"/>
    </row>
    <row r="24" spans="2:12" x14ac:dyDescent="0.25">
      <c r="B24" s="97" t="s">
        <v>283</v>
      </c>
      <c r="C24" s="12" t="s">
        <v>12</v>
      </c>
      <c r="D24" s="13">
        <f>20117647323+10997535265</f>
        <v>31115182588</v>
      </c>
      <c r="E24" s="13">
        <f>10517401637+4234706491</f>
        <v>14752108128</v>
      </c>
      <c r="F24" s="13">
        <f t="shared" si="0"/>
        <v>16363074460</v>
      </c>
      <c r="G24" s="13"/>
      <c r="H24" s="13"/>
      <c r="I24" s="13"/>
      <c r="J24" s="13">
        <v>8532</v>
      </c>
      <c r="K24" s="13"/>
      <c r="L24" s="14"/>
    </row>
    <row r="25" spans="2:12" ht="15.75" thickBot="1" x14ac:dyDescent="0.3">
      <c r="B25" s="98"/>
      <c r="C25" s="15" t="s">
        <v>13</v>
      </c>
      <c r="D25" s="16">
        <v>10997535264</v>
      </c>
      <c r="E25" s="16">
        <v>4234706491</v>
      </c>
      <c r="F25" s="16">
        <f t="shared" si="0"/>
        <v>6762828773</v>
      </c>
      <c r="G25" s="16"/>
      <c r="H25" s="16"/>
      <c r="I25" s="16"/>
      <c r="J25" s="16">
        <v>2496</v>
      </c>
      <c r="K25" s="16"/>
      <c r="L25" s="17"/>
    </row>
    <row r="26" spans="2:12" x14ac:dyDescent="0.25">
      <c r="B26" s="94" t="s">
        <v>50</v>
      </c>
      <c r="C26" s="12" t="s">
        <v>12</v>
      </c>
      <c r="D26" s="13">
        <v>11369146176</v>
      </c>
      <c r="E26" s="13">
        <v>2952387506</v>
      </c>
      <c r="F26" s="13">
        <f t="shared" si="0"/>
        <v>8416758670</v>
      </c>
      <c r="G26" s="13"/>
      <c r="H26" s="13"/>
      <c r="I26" s="13"/>
      <c r="J26" s="13">
        <f>2240+125+111</f>
        <v>2476</v>
      </c>
      <c r="K26" s="13"/>
      <c r="L26" s="14"/>
    </row>
    <row r="27" spans="2:12" x14ac:dyDescent="0.25">
      <c r="B27" s="96"/>
      <c r="C27" s="25" t="s">
        <v>13</v>
      </c>
      <c r="D27" s="26">
        <v>2012201945</v>
      </c>
      <c r="E27" s="26">
        <v>956180715</v>
      </c>
      <c r="F27" s="26">
        <f t="shared" si="0"/>
        <v>1056021230</v>
      </c>
      <c r="G27" s="26"/>
      <c r="H27" s="26"/>
      <c r="I27" s="26"/>
      <c r="J27" s="26">
        <f>560+230+75</f>
        <v>865</v>
      </c>
      <c r="K27" s="26"/>
      <c r="L27" s="27"/>
    </row>
    <row r="28" spans="2:12" ht="15.75" thickBot="1" x14ac:dyDescent="0.3">
      <c r="B28" s="95"/>
      <c r="C28" s="15" t="s">
        <v>289</v>
      </c>
      <c r="D28" s="16">
        <v>7168296121</v>
      </c>
      <c r="E28" s="16">
        <v>3569382446</v>
      </c>
      <c r="F28" s="16">
        <f t="shared" si="0"/>
        <v>3598913675</v>
      </c>
      <c r="G28" s="16"/>
      <c r="H28" s="16"/>
      <c r="I28" s="16"/>
      <c r="J28" s="16"/>
      <c r="K28" s="16"/>
      <c r="L28" s="17"/>
    </row>
    <row r="29" spans="2:12" x14ac:dyDescent="0.25">
      <c r="B29" s="94" t="s">
        <v>177</v>
      </c>
      <c r="C29" s="12" t="s">
        <v>12</v>
      </c>
      <c r="D29" s="13">
        <v>9119088036</v>
      </c>
      <c r="E29" s="13">
        <v>2656129396</v>
      </c>
      <c r="F29" s="13">
        <f t="shared" si="0"/>
        <v>6462958640</v>
      </c>
      <c r="G29" s="13"/>
      <c r="H29" s="13"/>
      <c r="I29" s="13"/>
      <c r="J29" s="13">
        <v>1800</v>
      </c>
      <c r="K29" s="13"/>
      <c r="L29" s="14"/>
    </row>
    <row r="30" spans="2:12" x14ac:dyDescent="0.25">
      <c r="B30" s="96"/>
      <c r="C30" s="25" t="s">
        <v>13</v>
      </c>
      <c r="D30" s="26">
        <v>485531146</v>
      </c>
      <c r="E30" s="26">
        <v>141346825</v>
      </c>
      <c r="F30" s="26">
        <f t="shared" si="0"/>
        <v>344184321</v>
      </c>
      <c r="G30" s="26"/>
      <c r="H30" s="26"/>
      <c r="I30" s="26"/>
      <c r="J30" s="26">
        <v>1000</v>
      </c>
      <c r="K30" s="26"/>
      <c r="L30" s="27"/>
    </row>
    <row r="31" spans="2:12" ht="15.75" thickBot="1" x14ac:dyDescent="0.3">
      <c r="B31" s="95"/>
      <c r="C31" s="15" t="s">
        <v>289</v>
      </c>
      <c r="D31" s="16">
        <v>7522755440</v>
      </c>
      <c r="E31" s="16">
        <v>2741406860</v>
      </c>
      <c r="F31" s="16">
        <f t="shared" si="0"/>
        <v>4781348580</v>
      </c>
      <c r="G31" s="16"/>
      <c r="H31" s="16"/>
      <c r="I31" s="16"/>
      <c r="J31" s="16"/>
      <c r="K31" s="16"/>
      <c r="L31" s="17"/>
    </row>
    <row r="32" spans="2:12" x14ac:dyDescent="0.25">
      <c r="B32" s="94" t="s">
        <v>186</v>
      </c>
      <c r="C32" s="12" t="s">
        <v>12</v>
      </c>
      <c r="D32" s="13">
        <v>29716573076</v>
      </c>
      <c r="E32" s="13">
        <v>5939727393</v>
      </c>
      <c r="F32" s="13">
        <f t="shared" si="0"/>
        <v>23776845683</v>
      </c>
      <c r="G32" s="13"/>
      <c r="H32" s="13"/>
      <c r="I32" s="13"/>
      <c r="J32" s="13">
        <f>2300+990</f>
        <v>3290</v>
      </c>
      <c r="K32" s="13"/>
      <c r="L32" s="14"/>
    </row>
    <row r="33" spans="2:12" ht="15.75" thickBot="1" x14ac:dyDescent="0.3">
      <c r="B33" s="95"/>
      <c r="C33" s="15" t="s">
        <v>13</v>
      </c>
      <c r="D33" s="16">
        <v>4748404960</v>
      </c>
      <c r="E33" s="16">
        <v>1862258830</v>
      </c>
      <c r="F33" s="16">
        <f t="shared" si="0"/>
        <v>2886146130</v>
      </c>
      <c r="G33" s="16"/>
      <c r="H33" s="16"/>
      <c r="I33" s="16"/>
      <c r="J33" s="16">
        <f>210+25</f>
        <v>235</v>
      </c>
      <c r="K33" s="16"/>
      <c r="L33" s="17"/>
    </row>
    <row r="34" spans="2:12" x14ac:dyDescent="0.25">
      <c r="B34" s="94" t="s">
        <v>139</v>
      </c>
      <c r="C34" s="12" t="s">
        <v>12</v>
      </c>
      <c r="D34" s="13">
        <v>31269501627</v>
      </c>
      <c r="E34" s="13">
        <v>5852258821</v>
      </c>
      <c r="F34" s="13">
        <f t="shared" si="0"/>
        <v>25417242806</v>
      </c>
      <c r="G34" s="13"/>
      <c r="H34" s="13"/>
      <c r="I34" s="13"/>
      <c r="J34" s="13">
        <f>2860+47+1055</f>
        <v>3962</v>
      </c>
      <c r="K34" s="13"/>
      <c r="L34" s="14"/>
    </row>
    <row r="35" spans="2:12" x14ac:dyDescent="0.25">
      <c r="B35" s="96"/>
      <c r="C35" s="25" t="s">
        <v>13</v>
      </c>
      <c r="D35" s="26">
        <v>18967186066</v>
      </c>
      <c r="E35" s="26">
        <v>3471826566</v>
      </c>
      <c r="F35" s="26">
        <f t="shared" si="0"/>
        <v>15495359500</v>
      </c>
      <c r="G35" s="26"/>
      <c r="H35" s="26"/>
      <c r="I35" s="26"/>
      <c r="J35" s="26">
        <f>1825+366+298</f>
        <v>2489</v>
      </c>
      <c r="K35" s="26"/>
      <c r="L35" s="27"/>
    </row>
    <row r="36" spans="2:12" ht="15.75" thickBot="1" x14ac:dyDescent="0.3">
      <c r="B36" s="95"/>
      <c r="C36" s="15" t="s">
        <v>289</v>
      </c>
      <c r="D36" s="16">
        <v>10700765086</v>
      </c>
      <c r="E36" s="16">
        <v>2203944330</v>
      </c>
      <c r="F36" s="16">
        <f t="shared" si="0"/>
        <v>8496820756</v>
      </c>
      <c r="G36" s="16"/>
      <c r="H36" s="16"/>
      <c r="I36" s="16"/>
      <c r="J36" s="16"/>
      <c r="K36" s="16"/>
      <c r="L36" s="17"/>
    </row>
    <row r="37" spans="2:12" x14ac:dyDescent="0.25">
      <c r="B37" s="94" t="s">
        <v>14</v>
      </c>
      <c r="C37" s="12" t="s">
        <v>12</v>
      </c>
      <c r="D37" s="13">
        <v>7439600000</v>
      </c>
      <c r="E37" s="13">
        <v>2787493324</v>
      </c>
      <c r="F37" s="13">
        <f t="shared" si="0"/>
        <v>4652106676</v>
      </c>
      <c r="G37" s="13"/>
      <c r="H37" s="13"/>
      <c r="I37" s="13"/>
      <c r="J37" s="13">
        <v>3800</v>
      </c>
      <c r="K37" s="13"/>
      <c r="L37" s="14"/>
    </row>
    <row r="38" spans="2:12" x14ac:dyDescent="0.25">
      <c r="B38" s="96"/>
      <c r="C38" s="25" t="s">
        <v>13</v>
      </c>
      <c r="D38" s="26">
        <v>2000000000</v>
      </c>
      <c r="E38" s="26">
        <v>694813810</v>
      </c>
      <c r="F38" s="26">
        <f t="shared" ref="F38:F39" si="1">D38-E38</f>
        <v>1305186190</v>
      </c>
      <c r="G38" s="26"/>
      <c r="H38" s="26"/>
      <c r="I38" s="26"/>
      <c r="J38" s="26"/>
      <c r="K38" s="26"/>
      <c r="L38" s="27"/>
    </row>
    <row r="39" spans="2:12" x14ac:dyDescent="0.25">
      <c r="B39" s="100"/>
      <c r="C39" s="18" t="s">
        <v>289</v>
      </c>
      <c r="D39" s="19">
        <f>3400000000+37200000</f>
        <v>3437200000</v>
      </c>
      <c r="E39" s="19">
        <f>1128992895+37200000</f>
        <v>1166192895</v>
      </c>
      <c r="F39" s="19">
        <f t="shared" si="1"/>
        <v>2271007105</v>
      </c>
      <c r="G39" s="19"/>
      <c r="H39" s="19"/>
      <c r="I39" s="19"/>
      <c r="J39" s="19"/>
      <c r="K39" s="19"/>
      <c r="L39" s="20"/>
    </row>
    <row r="40" spans="2:12" x14ac:dyDescent="0.25">
      <c r="B40" s="92" t="s">
        <v>290</v>
      </c>
      <c r="C40" s="93"/>
      <c r="D40" s="35">
        <f>SUM(D15:D39)</f>
        <v>819077213580</v>
      </c>
      <c r="E40" s="35">
        <f t="shared" ref="E40:J40" si="2">SUM(E15:E39)</f>
        <v>218351584183</v>
      </c>
      <c r="F40" s="35">
        <f t="shared" si="2"/>
        <v>600725629397</v>
      </c>
      <c r="G40" s="35">
        <f t="shared" si="2"/>
        <v>0</v>
      </c>
      <c r="H40" s="35">
        <f t="shared" si="2"/>
        <v>0</v>
      </c>
      <c r="I40" s="35">
        <f t="shared" si="2"/>
        <v>0</v>
      </c>
      <c r="J40" s="35">
        <f t="shared" si="2"/>
        <v>61460</v>
      </c>
      <c r="K40" s="35"/>
      <c r="L40" s="35"/>
    </row>
  </sheetData>
  <mergeCells count="10">
    <mergeCell ref="B40:C40"/>
    <mergeCell ref="B32:B33"/>
    <mergeCell ref="B21:B23"/>
    <mergeCell ref="B18:B20"/>
    <mergeCell ref="B15:B17"/>
    <mergeCell ref="B24:B25"/>
    <mergeCell ref="B37:B39"/>
    <mergeCell ref="B34:B36"/>
    <mergeCell ref="B29:B31"/>
    <mergeCell ref="B26:B28"/>
  </mergeCells>
  <printOptions horizontalCentered="1"/>
  <pageMargins left="0" right="0" top="0.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rightToLeft="1" workbookViewId="0">
      <selection activeCell="D30" sqref="D30"/>
    </sheetView>
  </sheetViews>
  <sheetFormatPr defaultColWidth="9.140625" defaultRowHeight="15" x14ac:dyDescent="0.25"/>
  <cols>
    <col min="1" max="1" width="11.140625" style="1" bestFit="1" customWidth="1"/>
    <col min="2" max="2" width="22.710937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169</v>
      </c>
      <c r="B2" s="2" t="s">
        <v>168</v>
      </c>
      <c r="C2" s="3">
        <v>692653634</v>
      </c>
      <c r="D2" s="3">
        <v>193995542</v>
      </c>
      <c r="E2" s="3">
        <v>498658092</v>
      </c>
      <c r="F2" s="2" t="s">
        <v>139</v>
      </c>
    </row>
    <row r="3" spans="1:6" x14ac:dyDescent="0.25">
      <c r="A3" s="2" t="s">
        <v>167</v>
      </c>
      <c r="B3" s="2" t="s">
        <v>166</v>
      </c>
      <c r="C3" s="3">
        <v>1209622723</v>
      </c>
      <c r="D3" s="3">
        <v>338786084</v>
      </c>
      <c r="E3" s="3">
        <v>870836639</v>
      </c>
      <c r="F3" s="2" t="s">
        <v>139</v>
      </c>
    </row>
    <row r="4" spans="1:6" x14ac:dyDescent="0.25">
      <c r="A4" s="2" t="s">
        <v>161</v>
      </c>
      <c r="B4" s="2" t="s">
        <v>160</v>
      </c>
      <c r="C4" s="3">
        <v>3571974777</v>
      </c>
      <c r="D4" s="3">
        <v>653827977</v>
      </c>
      <c r="E4" s="3">
        <v>2918146800</v>
      </c>
      <c r="F4" s="2" t="s">
        <v>139</v>
      </c>
    </row>
    <row r="5" spans="1:6" x14ac:dyDescent="0.25">
      <c r="A5" s="2" t="s">
        <v>150</v>
      </c>
      <c r="B5" s="2" t="s">
        <v>149</v>
      </c>
      <c r="C5" s="3">
        <v>3214777299</v>
      </c>
      <c r="D5" s="3">
        <v>588445182</v>
      </c>
      <c r="E5" s="3">
        <v>2626332117</v>
      </c>
      <c r="F5" s="2" t="s">
        <v>139</v>
      </c>
    </row>
    <row r="6" spans="1:6" x14ac:dyDescent="0.25">
      <c r="A6" s="2" t="s">
        <v>148</v>
      </c>
      <c r="B6" s="2" t="s">
        <v>147</v>
      </c>
      <c r="C6" s="3">
        <v>22151836220</v>
      </c>
      <c r="D6" s="3">
        <v>3998744675</v>
      </c>
      <c r="E6" s="3">
        <v>18153091545</v>
      </c>
      <c r="F6" s="2" t="s">
        <v>139</v>
      </c>
    </row>
    <row r="7" spans="1:6" x14ac:dyDescent="0.25">
      <c r="A7" s="2" t="s">
        <v>146</v>
      </c>
      <c r="B7" s="2" t="s">
        <v>145</v>
      </c>
      <c r="C7" s="3">
        <v>428636974</v>
      </c>
      <c r="D7" s="3">
        <v>78459361</v>
      </c>
      <c r="E7" s="3">
        <v>350177613</v>
      </c>
      <c r="F7" s="2" t="s">
        <v>139</v>
      </c>
    </row>
    <row r="8" spans="1:6" x14ac:dyDescent="0.25">
      <c r="C8" s="21">
        <f>SUM(C2:C7)</f>
        <v>31269501627</v>
      </c>
      <c r="D8" s="21">
        <f t="shared" ref="D8:E8" si="0">SUM(D2:D7)</f>
        <v>5852258821</v>
      </c>
      <c r="E8" s="21">
        <f t="shared" si="0"/>
        <v>25417242806</v>
      </c>
    </row>
    <row r="9" spans="1:6" x14ac:dyDescent="0.25">
      <c r="C9" s="21"/>
      <c r="D9" s="21"/>
      <c r="E9" s="21"/>
    </row>
    <row r="10" spans="1:6" x14ac:dyDescent="0.25">
      <c r="A10" s="2" t="s">
        <v>151</v>
      </c>
      <c r="B10" s="2" t="s">
        <v>96</v>
      </c>
      <c r="C10" s="3">
        <v>5000764688</v>
      </c>
      <c r="D10" s="3">
        <v>1174192434</v>
      </c>
      <c r="E10" s="3">
        <v>3826572254</v>
      </c>
      <c r="F10" s="2" t="s">
        <v>139</v>
      </c>
    </row>
    <row r="11" spans="1:6" x14ac:dyDescent="0.25">
      <c r="A11" s="2" t="s">
        <v>142</v>
      </c>
      <c r="B11" s="2" t="s">
        <v>32</v>
      </c>
      <c r="C11" s="3">
        <v>250038234</v>
      </c>
      <c r="D11" s="3">
        <v>45767966</v>
      </c>
      <c r="E11" s="3">
        <v>204270268</v>
      </c>
      <c r="F11" s="2" t="s">
        <v>139</v>
      </c>
    </row>
    <row r="12" spans="1:6" x14ac:dyDescent="0.25">
      <c r="C12" s="21">
        <f>SUM(C10:C11)</f>
        <v>5250802922</v>
      </c>
      <c r="D12" s="21">
        <f t="shared" ref="D12:E12" si="1">SUM(D10:D11)</f>
        <v>1219960400</v>
      </c>
      <c r="E12" s="21">
        <f t="shared" si="1"/>
        <v>4030842522</v>
      </c>
    </row>
    <row r="14" spans="1:6" x14ac:dyDescent="0.25">
      <c r="A14" s="2" t="s">
        <v>165</v>
      </c>
      <c r="B14" s="2" t="s">
        <v>164</v>
      </c>
      <c r="C14" s="3">
        <v>2235184865</v>
      </c>
      <c r="D14" s="3">
        <v>395538747</v>
      </c>
      <c r="E14" s="3">
        <v>1839646118</v>
      </c>
      <c r="F14" s="2" t="s">
        <v>139</v>
      </c>
    </row>
    <row r="15" spans="1:6" x14ac:dyDescent="0.25">
      <c r="A15" s="2" t="s">
        <v>153</v>
      </c>
      <c r="B15" s="2" t="s">
        <v>152</v>
      </c>
      <c r="C15" s="3">
        <v>2143184866</v>
      </c>
      <c r="D15" s="3">
        <v>392296787</v>
      </c>
      <c r="E15" s="3">
        <v>1750888079</v>
      </c>
      <c r="F15" s="2" t="s">
        <v>139</v>
      </c>
    </row>
    <row r="16" spans="1:6" x14ac:dyDescent="0.25">
      <c r="A16" s="2" t="s">
        <v>163</v>
      </c>
      <c r="B16" s="2" t="s">
        <v>162</v>
      </c>
      <c r="C16" s="3">
        <v>1071592433</v>
      </c>
      <c r="D16" s="3">
        <v>196148396</v>
      </c>
      <c r="E16" s="3">
        <v>875444037</v>
      </c>
      <c r="F16" s="2" t="s">
        <v>139</v>
      </c>
    </row>
    <row r="17" spans="1:6" x14ac:dyDescent="0.25">
      <c r="C17" s="21">
        <f>SUM(C14:C16)</f>
        <v>5449962164</v>
      </c>
      <c r="D17" s="21">
        <f t="shared" ref="D17:E17" si="2">SUM(D14:D16)</f>
        <v>983983930</v>
      </c>
      <c r="E17" s="21">
        <f t="shared" si="2"/>
        <v>4465978234</v>
      </c>
    </row>
    <row r="19" spans="1:6" x14ac:dyDescent="0.25">
      <c r="A19" s="2" t="s">
        <v>141</v>
      </c>
      <c r="B19" s="2" t="s">
        <v>140</v>
      </c>
      <c r="C19" s="3">
        <v>2339643479</v>
      </c>
      <c r="D19" s="3">
        <v>428257328</v>
      </c>
      <c r="E19" s="3">
        <v>1911386151</v>
      </c>
      <c r="F19" s="2" t="s">
        <v>139</v>
      </c>
    </row>
    <row r="20" spans="1:6" x14ac:dyDescent="0.25">
      <c r="A20" s="2" t="s">
        <v>144</v>
      </c>
      <c r="B20" s="2" t="s">
        <v>143</v>
      </c>
      <c r="C20" s="3">
        <v>2339643479</v>
      </c>
      <c r="D20" s="3">
        <v>428257328</v>
      </c>
      <c r="E20" s="3">
        <v>1911386151</v>
      </c>
      <c r="F20" s="2" t="s">
        <v>139</v>
      </c>
    </row>
    <row r="21" spans="1:6" x14ac:dyDescent="0.25">
      <c r="A21" s="2" t="s">
        <v>159</v>
      </c>
      <c r="B21" s="2" t="s">
        <v>158</v>
      </c>
      <c r="C21" s="3">
        <v>3214777300</v>
      </c>
      <c r="D21" s="3">
        <v>588445182</v>
      </c>
      <c r="E21" s="3">
        <v>2626332118</v>
      </c>
      <c r="F21" s="2" t="s">
        <v>139</v>
      </c>
    </row>
    <row r="22" spans="1:6" x14ac:dyDescent="0.25">
      <c r="A22" s="2" t="s">
        <v>157</v>
      </c>
      <c r="B22" s="2" t="s">
        <v>156</v>
      </c>
      <c r="C22" s="3">
        <v>8929936942</v>
      </c>
      <c r="D22" s="3">
        <v>1634569941</v>
      </c>
      <c r="E22" s="3">
        <v>7295367001</v>
      </c>
      <c r="F22" s="2" t="s">
        <v>139</v>
      </c>
    </row>
    <row r="23" spans="1:6" x14ac:dyDescent="0.25">
      <c r="A23" s="2" t="s">
        <v>155</v>
      </c>
      <c r="B23" s="2" t="s">
        <v>154</v>
      </c>
      <c r="C23" s="3">
        <v>2143184866</v>
      </c>
      <c r="D23" s="3">
        <v>392296787</v>
      </c>
      <c r="E23" s="3">
        <v>1750888079</v>
      </c>
      <c r="F23" s="2" t="s">
        <v>139</v>
      </c>
    </row>
    <row r="24" spans="1:6" x14ac:dyDescent="0.25">
      <c r="C24" s="21">
        <f>SUM(C19:C23)</f>
        <v>18967186066</v>
      </c>
      <c r="D24" s="21">
        <f t="shared" ref="D24:E24" si="3">SUM(D19:D23)</f>
        <v>3471826566</v>
      </c>
      <c r="E24" s="21">
        <f t="shared" si="3"/>
        <v>15495359500</v>
      </c>
    </row>
  </sheetData>
  <autoFilter ref="A1:F13" xr:uid="{00000000-0009-0000-0000-000009000000}"/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rightToLeft="1" workbookViewId="0">
      <selection activeCell="D15" sqref="D15"/>
    </sheetView>
  </sheetViews>
  <sheetFormatPr defaultColWidth="9.140625" defaultRowHeight="15" x14ac:dyDescent="0.25"/>
  <cols>
    <col min="1" max="1" width="13.42578125" style="1" bestFit="1" customWidth="1"/>
    <col min="2" max="2" width="23" style="1" bestFit="1" customWidth="1"/>
    <col min="3" max="3" width="16.5703125" style="1" bestFit="1" customWidth="1"/>
    <col min="4" max="4" width="18" style="1" bestFit="1" customWidth="1"/>
    <col min="5" max="5" width="14.28515625" style="1" bestFit="1" customWidth="1"/>
    <col min="6" max="6" width="14.7109375" style="1" bestFit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185</v>
      </c>
      <c r="B2" s="2" t="s">
        <v>184</v>
      </c>
      <c r="C2" s="3">
        <v>7947749249</v>
      </c>
      <c r="D2" s="3">
        <v>2305919439</v>
      </c>
      <c r="E2" s="3">
        <v>5641829810</v>
      </c>
      <c r="F2" s="2" t="s">
        <v>177</v>
      </c>
    </row>
    <row r="3" spans="1:6" x14ac:dyDescent="0.25">
      <c r="A3" s="2" t="s">
        <v>183</v>
      </c>
      <c r="B3" s="2" t="s">
        <v>182</v>
      </c>
      <c r="C3" s="3">
        <v>1171338787</v>
      </c>
      <c r="D3" s="3">
        <v>350209957</v>
      </c>
      <c r="E3" s="3">
        <v>821128830</v>
      </c>
      <c r="F3" s="2" t="s">
        <v>177</v>
      </c>
    </row>
    <row r="4" spans="1:6" x14ac:dyDescent="0.25">
      <c r="C4" s="21">
        <f>SUM(C2:C3)</f>
        <v>9119088036</v>
      </c>
      <c r="D4" s="21">
        <f t="shared" ref="D4:E4" si="0">SUM(D2:D3)</f>
        <v>2656129396</v>
      </c>
      <c r="E4" s="21">
        <f t="shared" si="0"/>
        <v>6462958640</v>
      </c>
    </row>
    <row r="6" spans="1:6" x14ac:dyDescent="0.25">
      <c r="A6" s="2" t="s">
        <v>179</v>
      </c>
      <c r="B6" s="2" t="s">
        <v>178</v>
      </c>
      <c r="C6" s="3">
        <v>485531146</v>
      </c>
      <c r="D6" s="3">
        <v>141346825</v>
      </c>
      <c r="E6" s="3">
        <v>344184321</v>
      </c>
      <c r="F6" s="2" t="s">
        <v>177</v>
      </c>
    </row>
    <row r="9" spans="1:6" x14ac:dyDescent="0.25">
      <c r="A9" s="2" t="s">
        <v>181</v>
      </c>
      <c r="B9" s="2" t="s">
        <v>180</v>
      </c>
      <c r="C9" s="3">
        <v>6047163465</v>
      </c>
      <c r="D9" s="3">
        <v>1649413628</v>
      </c>
      <c r="E9" s="3">
        <v>4397749837</v>
      </c>
      <c r="F9" s="2" t="s">
        <v>177</v>
      </c>
    </row>
  </sheetData>
  <autoFilter ref="A1:F5" xr:uid="{00000000-0009-0000-0000-00000A000000}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rightToLeft="1" tabSelected="1" workbookViewId="0">
      <selection activeCell="O55" sqref="O55"/>
    </sheetView>
  </sheetViews>
  <sheetFormatPr defaultRowHeight="15" x14ac:dyDescent="0.25"/>
  <cols>
    <col min="1" max="1" width="18.5703125" style="36" customWidth="1"/>
    <col min="2" max="2" width="11" style="37" customWidth="1"/>
    <col min="3" max="3" width="9.140625" style="37" customWidth="1"/>
    <col min="4" max="4" width="8.85546875" style="37" customWidth="1"/>
    <col min="5" max="5" width="7" style="37" customWidth="1"/>
    <col min="6" max="6" width="11.5703125" style="37" customWidth="1"/>
    <col min="7" max="7" width="39.5703125" style="37" customWidth="1"/>
    <col min="8" max="8" width="7.5703125" style="37" customWidth="1"/>
    <col min="9" max="11" width="10.140625" style="37" customWidth="1"/>
    <col min="15" max="16" width="9.140625" style="5"/>
  </cols>
  <sheetData>
    <row r="1" spans="1:16" s="38" customFormat="1" ht="63.75" customHeight="1" x14ac:dyDescent="0.25">
      <c r="A1" s="43" t="s">
        <v>0</v>
      </c>
      <c r="B1" s="44" t="s">
        <v>8</v>
      </c>
      <c r="C1" s="44" t="s">
        <v>9</v>
      </c>
      <c r="D1" s="44" t="s">
        <v>10</v>
      </c>
      <c r="E1" s="44" t="s">
        <v>1</v>
      </c>
      <c r="F1" s="44" t="s">
        <v>2</v>
      </c>
      <c r="G1" s="44" t="s">
        <v>3</v>
      </c>
      <c r="H1" s="44" t="s">
        <v>4</v>
      </c>
      <c r="I1" s="44" t="s">
        <v>5</v>
      </c>
      <c r="J1" s="45" t="s">
        <v>318</v>
      </c>
      <c r="K1" s="46" t="s">
        <v>6</v>
      </c>
      <c r="O1" s="40"/>
      <c r="P1" s="40"/>
    </row>
    <row r="2" spans="1:16" ht="17.25" x14ac:dyDescent="0.4">
      <c r="A2" s="89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6" ht="18" x14ac:dyDescent="0.4">
      <c r="A3" s="47" t="s">
        <v>265</v>
      </c>
      <c r="B3" s="48">
        <v>13</v>
      </c>
      <c r="C3" s="49">
        <v>0</v>
      </c>
      <c r="D3" s="49">
        <v>0</v>
      </c>
      <c r="E3" s="50" t="s">
        <v>282</v>
      </c>
      <c r="F3" s="50" t="s">
        <v>280</v>
      </c>
      <c r="G3" s="50" t="s">
        <v>268</v>
      </c>
      <c r="H3" s="50">
        <v>58688</v>
      </c>
      <c r="I3" s="50" t="s">
        <v>316</v>
      </c>
      <c r="J3" s="51">
        <f>18000000000+170000000000</f>
        <v>188000000000</v>
      </c>
      <c r="K3" s="52"/>
    </row>
    <row r="4" spans="1:16" ht="18" x14ac:dyDescent="0.4">
      <c r="A4" s="53" t="s">
        <v>102</v>
      </c>
      <c r="B4" s="54">
        <v>5000</v>
      </c>
      <c r="C4" s="55">
        <v>0</v>
      </c>
      <c r="D4" s="55">
        <v>0</v>
      </c>
      <c r="E4" s="56" t="s">
        <v>282</v>
      </c>
      <c r="F4" s="56" t="s">
        <v>278</v>
      </c>
      <c r="G4" s="56" t="s">
        <v>269</v>
      </c>
      <c r="H4" s="56">
        <v>23050</v>
      </c>
      <c r="I4" s="56"/>
      <c r="J4" s="57"/>
      <c r="K4" s="58"/>
    </row>
    <row r="5" spans="1:16" ht="18" x14ac:dyDescent="0.4">
      <c r="A5" s="53" t="s">
        <v>21</v>
      </c>
      <c r="B5" s="54">
        <v>790</v>
      </c>
      <c r="C5" s="55">
        <v>0</v>
      </c>
      <c r="D5" s="55">
        <v>0</v>
      </c>
      <c r="E5" s="56" t="s">
        <v>282</v>
      </c>
      <c r="F5" s="56" t="s">
        <v>278</v>
      </c>
      <c r="G5" s="56" t="s">
        <v>270</v>
      </c>
      <c r="H5" s="56">
        <v>88110</v>
      </c>
      <c r="I5" s="56" t="s">
        <v>317</v>
      </c>
      <c r="J5" s="57">
        <v>114000000000</v>
      </c>
      <c r="K5" s="58"/>
    </row>
    <row r="6" spans="1:16" ht="18" x14ac:dyDescent="0.4">
      <c r="A6" s="53" t="s">
        <v>170</v>
      </c>
      <c r="B6" s="54">
        <v>4796</v>
      </c>
      <c r="C6" s="55">
        <v>0</v>
      </c>
      <c r="D6" s="55">
        <v>0</v>
      </c>
      <c r="E6" s="56" t="s">
        <v>282</v>
      </c>
      <c r="F6" s="56" t="s">
        <v>320</v>
      </c>
      <c r="G6" s="56" t="s">
        <v>271</v>
      </c>
      <c r="H6" s="56">
        <f>38517.5+5530+18503+8000</f>
        <v>70550.5</v>
      </c>
      <c r="I6" s="56"/>
      <c r="J6" s="57"/>
      <c r="K6" s="58"/>
    </row>
    <row r="7" spans="1:16" ht="18" x14ac:dyDescent="0.4">
      <c r="A7" s="53" t="s">
        <v>50</v>
      </c>
      <c r="B7" s="54">
        <v>20881</v>
      </c>
      <c r="C7" s="55">
        <v>0</v>
      </c>
      <c r="D7" s="55">
        <v>0</v>
      </c>
      <c r="E7" s="56" t="s">
        <v>282</v>
      </c>
      <c r="F7" s="56" t="s">
        <v>280</v>
      </c>
      <c r="G7" s="56" t="s">
        <v>273</v>
      </c>
      <c r="H7" s="56">
        <v>87259</v>
      </c>
      <c r="I7" s="59"/>
      <c r="J7" s="57"/>
      <c r="K7" s="58"/>
    </row>
    <row r="8" spans="1:16" ht="18" x14ac:dyDescent="0.4">
      <c r="A8" s="53" t="s">
        <v>139</v>
      </c>
      <c r="B8" s="54">
        <f>7000000000/1000000</f>
        <v>7000</v>
      </c>
      <c r="C8" s="55">
        <v>0</v>
      </c>
      <c r="D8" s="55">
        <v>0</v>
      </c>
      <c r="E8" s="56" t="s">
        <v>282</v>
      </c>
      <c r="F8" s="56" t="s">
        <v>278</v>
      </c>
      <c r="G8" s="56" t="s">
        <v>274</v>
      </c>
      <c r="H8" s="56">
        <v>12704</v>
      </c>
      <c r="I8" s="56"/>
      <c r="J8" s="57"/>
      <c r="K8" s="58"/>
    </row>
    <row r="9" spans="1:16" ht="18" x14ac:dyDescent="0.4">
      <c r="A9" s="53" t="s">
        <v>177</v>
      </c>
      <c r="B9" s="54">
        <f>11500000000/1000000</f>
        <v>11500</v>
      </c>
      <c r="C9" s="55">
        <v>0</v>
      </c>
      <c r="D9" s="55">
        <v>0</v>
      </c>
      <c r="E9" s="56" t="s">
        <v>282</v>
      </c>
      <c r="F9" s="56" t="s">
        <v>278</v>
      </c>
      <c r="G9" s="56" t="s">
        <v>272</v>
      </c>
      <c r="H9" s="56">
        <v>4055</v>
      </c>
      <c r="I9" s="56"/>
      <c r="J9" s="57"/>
      <c r="K9" s="58"/>
    </row>
    <row r="10" spans="1:16" ht="18" x14ac:dyDescent="0.4">
      <c r="A10" s="53" t="s">
        <v>14</v>
      </c>
      <c r="B10" s="54">
        <f>2500000000/1000000</f>
        <v>2500</v>
      </c>
      <c r="C10" s="55">
        <v>0</v>
      </c>
      <c r="D10" s="55">
        <v>0</v>
      </c>
      <c r="E10" s="56" t="s">
        <v>282</v>
      </c>
      <c r="F10" s="60" t="s">
        <v>319</v>
      </c>
      <c r="G10" s="56" t="s">
        <v>326</v>
      </c>
      <c r="H10" s="56">
        <v>50000</v>
      </c>
      <c r="I10" s="56"/>
      <c r="J10" s="57"/>
      <c r="K10" s="58"/>
    </row>
    <row r="11" spans="1:16" ht="18" x14ac:dyDescent="0.4">
      <c r="A11" s="53" t="s">
        <v>186</v>
      </c>
      <c r="B11" s="54">
        <f>7424266674/1000000</f>
        <v>7424.2666740000004</v>
      </c>
      <c r="C11" s="55">
        <v>0</v>
      </c>
      <c r="D11" s="55">
        <v>0</v>
      </c>
      <c r="E11" s="56" t="s">
        <v>282</v>
      </c>
      <c r="F11" s="56" t="s">
        <v>279</v>
      </c>
      <c r="G11" s="56" t="s">
        <v>276</v>
      </c>
      <c r="H11" s="56">
        <v>81313</v>
      </c>
      <c r="I11" s="56"/>
      <c r="J11" s="57"/>
      <c r="K11" s="58"/>
    </row>
    <row r="12" spans="1:16" ht="18" x14ac:dyDescent="0.4">
      <c r="A12" s="53" t="s">
        <v>324</v>
      </c>
      <c r="B12" s="54">
        <v>1789</v>
      </c>
      <c r="C12" s="55">
        <v>0</v>
      </c>
      <c r="D12" s="55">
        <v>0</v>
      </c>
      <c r="E12" s="56" t="s">
        <v>321</v>
      </c>
      <c r="F12" s="56" t="s">
        <v>278</v>
      </c>
      <c r="G12" s="56" t="s">
        <v>277</v>
      </c>
      <c r="H12" s="56">
        <v>617</v>
      </c>
      <c r="I12" s="56"/>
      <c r="J12" s="57"/>
      <c r="K12" s="58"/>
    </row>
    <row r="13" spans="1:16" ht="18" x14ac:dyDescent="0.4">
      <c r="A13" s="61" t="s">
        <v>267</v>
      </c>
      <c r="B13" s="62">
        <f>SUM(B3:B12)</f>
        <v>61693.266673999999</v>
      </c>
      <c r="C13" s="63"/>
      <c r="D13" s="63"/>
      <c r="E13" s="64"/>
      <c r="F13" s="64"/>
      <c r="G13" s="64"/>
      <c r="H13" s="64">
        <f>SUM(H3:H12)</f>
        <v>476346.5</v>
      </c>
      <c r="I13" s="64"/>
      <c r="J13" s="65"/>
      <c r="K13" s="66"/>
    </row>
    <row r="14" spans="1:16" ht="16.5" customHeight="1" x14ac:dyDescent="0.4">
      <c r="A14" s="85" t="s">
        <v>11</v>
      </c>
      <c r="B14" s="86"/>
      <c r="C14" s="86"/>
      <c r="D14" s="86"/>
      <c r="E14" s="87"/>
      <c r="F14" s="87"/>
      <c r="G14" s="87"/>
      <c r="H14" s="87"/>
      <c r="I14" s="87"/>
      <c r="J14" s="87"/>
      <c r="K14" s="88"/>
    </row>
    <row r="15" spans="1:16" ht="18" x14ac:dyDescent="0.4">
      <c r="A15" s="67" t="s">
        <v>291</v>
      </c>
      <c r="B15" s="68">
        <v>130664</v>
      </c>
      <c r="C15" s="68">
        <v>30985</v>
      </c>
      <c r="D15" s="68">
        <f>B15-C15</f>
        <v>99679</v>
      </c>
      <c r="E15" s="69"/>
      <c r="F15" s="69"/>
      <c r="G15" s="69"/>
      <c r="H15" s="69">
        <f>7500+110+750</f>
        <v>8360</v>
      </c>
      <c r="I15" s="69"/>
      <c r="J15" s="70"/>
      <c r="K15" s="71"/>
    </row>
    <row r="16" spans="1:16" ht="18" x14ac:dyDescent="0.4">
      <c r="A16" s="72" t="s">
        <v>292</v>
      </c>
      <c r="B16" s="73">
        <v>5150</v>
      </c>
      <c r="C16" s="73">
        <v>2143</v>
      </c>
      <c r="D16" s="73">
        <v>3006</v>
      </c>
      <c r="E16" s="74"/>
      <c r="F16" s="74"/>
      <c r="G16" s="74"/>
      <c r="H16" s="74">
        <f>2400+1793+254</f>
        <v>4447</v>
      </c>
      <c r="I16" s="74"/>
      <c r="J16" s="75"/>
      <c r="K16" s="76"/>
      <c r="L16" s="39"/>
    </row>
    <row r="17" spans="1:13" ht="18" x14ac:dyDescent="0.4">
      <c r="A17" s="77" t="s">
        <v>293</v>
      </c>
      <c r="B17" s="78">
        <v>379547</v>
      </c>
      <c r="C17" s="78">
        <v>81594</v>
      </c>
      <c r="D17" s="78">
        <f t="shared" ref="D17:D39" si="0">B17-C17</f>
        <v>297953</v>
      </c>
      <c r="E17" s="79"/>
      <c r="F17" s="79"/>
      <c r="G17" s="79"/>
      <c r="H17" s="79">
        <v>24238</v>
      </c>
      <c r="I17" s="79"/>
      <c r="J17" s="80"/>
      <c r="K17" s="81"/>
    </row>
    <row r="18" spans="1:13" ht="18" x14ac:dyDescent="0.4">
      <c r="A18" s="47" t="s">
        <v>294</v>
      </c>
      <c r="B18" s="49">
        <v>37837</v>
      </c>
      <c r="C18" s="49">
        <v>17613</v>
      </c>
      <c r="D18" s="49">
        <f t="shared" si="0"/>
        <v>20224</v>
      </c>
      <c r="E18" s="50"/>
      <c r="F18" s="50"/>
      <c r="G18" s="50"/>
      <c r="H18" s="50">
        <f>3765+58+478</f>
        <v>4301</v>
      </c>
      <c r="I18" s="69"/>
      <c r="J18" s="70"/>
      <c r="K18" s="71"/>
      <c r="L18" s="39"/>
    </row>
    <row r="19" spans="1:13" ht="18" x14ac:dyDescent="0.4">
      <c r="A19" s="53" t="s">
        <v>295</v>
      </c>
      <c r="B19" s="55">
        <v>1537</v>
      </c>
      <c r="C19" s="55">
        <v>663</v>
      </c>
      <c r="D19" s="55">
        <f t="shared" si="0"/>
        <v>874</v>
      </c>
      <c r="E19" s="56"/>
      <c r="F19" s="56"/>
      <c r="G19" s="56"/>
      <c r="H19" s="56">
        <f>1650+498+339</f>
        <v>2487</v>
      </c>
      <c r="I19" s="74"/>
      <c r="J19" s="75"/>
      <c r="K19" s="76"/>
      <c r="L19" s="39"/>
    </row>
    <row r="20" spans="1:13" ht="18" x14ac:dyDescent="0.4">
      <c r="A20" s="61" t="s">
        <v>296</v>
      </c>
      <c r="B20" s="63">
        <v>3976</v>
      </c>
      <c r="C20" s="63">
        <v>2700</v>
      </c>
      <c r="D20" s="63">
        <f t="shared" si="0"/>
        <v>1276</v>
      </c>
      <c r="E20" s="64"/>
      <c r="F20" s="64"/>
      <c r="G20" s="64"/>
      <c r="H20" s="64">
        <v>1501</v>
      </c>
      <c r="I20" s="79"/>
      <c r="J20" s="80"/>
      <c r="K20" s="81"/>
      <c r="L20" s="39"/>
    </row>
    <row r="21" spans="1:13" ht="18" x14ac:dyDescent="0.4">
      <c r="A21" s="47" t="s">
        <v>297</v>
      </c>
      <c r="B21" s="49">
        <v>46297</v>
      </c>
      <c r="C21" s="49">
        <v>14598</v>
      </c>
      <c r="D21" s="49">
        <f t="shared" si="0"/>
        <v>31699</v>
      </c>
      <c r="E21" s="50"/>
      <c r="F21" s="50"/>
      <c r="G21" s="50"/>
      <c r="H21" s="50">
        <f>5300+98+450</f>
        <v>5848</v>
      </c>
      <c r="I21" s="69"/>
      <c r="J21" s="70"/>
      <c r="K21" s="71"/>
    </row>
    <row r="22" spans="1:13" ht="18" x14ac:dyDescent="0.4">
      <c r="A22" s="53" t="s">
        <v>298</v>
      </c>
      <c r="B22" s="55">
        <v>18486</v>
      </c>
      <c r="C22" s="55">
        <v>6863</v>
      </c>
      <c r="D22" s="55">
        <f t="shared" si="0"/>
        <v>11623</v>
      </c>
      <c r="E22" s="56"/>
      <c r="F22" s="56"/>
      <c r="G22" s="56"/>
      <c r="H22" s="56">
        <f>4280+720+72</f>
        <v>5072</v>
      </c>
      <c r="I22" s="74"/>
      <c r="J22" s="75"/>
      <c r="K22" s="76"/>
      <c r="M22" s="39"/>
    </row>
    <row r="23" spans="1:13" ht="18" x14ac:dyDescent="0.4">
      <c r="A23" s="61" t="s">
        <v>299</v>
      </c>
      <c r="B23" s="63">
        <v>7514</v>
      </c>
      <c r="C23" s="63">
        <v>5210</v>
      </c>
      <c r="D23" s="63">
        <f t="shared" si="0"/>
        <v>2304</v>
      </c>
      <c r="E23" s="64"/>
      <c r="F23" s="64"/>
      <c r="G23" s="64"/>
      <c r="H23" s="64">
        <v>1080</v>
      </c>
      <c r="I23" s="79"/>
      <c r="J23" s="80"/>
      <c r="K23" s="81"/>
    </row>
    <row r="24" spans="1:13" ht="18" x14ac:dyDescent="0.4">
      <c r="A24" s="47" t="s">
        <v>300</v>
      </c>
      <c r="B24" s="49">
        <v>31115</v>
      </c>
      <c r="C24" s="49">
        <v>14752</v>
      </c>
      <c r="D24" s="49">
        <f t="shared" si="0"/>
        <v>16363</v>
      </c>
      <c r="E24" s="50"/>
      <c r="F24" s="50"/>
      <c r="G24" s="50"/>
      <c r="H24" s="50">
        <v>8532</v>
      </c>
      <c r="I24" s="69"/>
      <c r="J24" s="70"/>
      <c r="K24" s="71"/>
      <c r="M24" s="39"/>
    </row>
    <row r="25" spans="1:13" ht="18" x14ac:dyDescent="0.4">
      <c r="A25" s="61" t="s">
        <v>301</v>
      </c>
      <c r="B25" s="63">
        <v>10998</v>
      </c>
      <c r="C25" s="63">
        <v>4235</v>
      </c>
      <c r="D25" s="63">
        <f t="shared" si="0"/>
        <v>6763</v>
      </c>
      <c r="E25" s="64"/>
      <c r="F25" s="64"/>
      <c r="G25" s="64"/>
      <c r="H25" s="64">
        <v>2496</v>
      </c>
      <c r="I25" s="79"/>
      <c r="J25" s="80"/>
      <c r="K25" s="81"/>
    </row>
    <row r="26" spans="1:13" ht="18" x14ac:dyDescent="0.4">
      <c r="A26" s="47" t="s">
        <v>315</v>
      </c>
      <c r="B26" s="49">
        <v>11369</v>
      </c>
      <c r="C26" s="49">
        <v>2952</v>
      </c>
      <c r="D26" s="49">
        <f t="shared" si="0"/>
        <v>8417</v>
      </c>
      <c r="E26" s="50"/>
      <c r="F26" s="50"/>
      <c r="G26" s="50"/>
      <c r="H26" s="50">
        <f>2240+125+111</f>
        <v>2476</v>
      </c>
      <c r="I26" s="69"/>
      <c r="J26" s="70"/>
      <c r="K26" s="71"/>
    </row>
    <row r="27" spans="1:13" ht="18" x14ac:dyDescent="0.4">
      <c r="A27" s="53" t="s">
        <v>302</v>
      </c>
      <c r="B27" s="55">
        <v>2012</v>
      </c>
      <c r="C27" s="55">
        <v>956</v>
      </c>
      <c r="D27" s="55">
        <f t="shared" si="0"/>
        <v>1056</v>
      </c>
      <c r="E27" s="56"/>
      <c r="F27" s="56"/>
      <c r="G27" s="56"/>
      <c r="H27" s="56">
        <f>560+230+75</f>
        <v>865</v>
      </c>
      <c r="I27" s="74"/>
      <c r="J27" s="75"/>
      <c r="K27" s="76"/>
    </row>
    <row r="28" spans="1:13" ht="18" x14ac:dyDescent="0.4">
      <c r="A28" s="61" t="s">
        <v>303</v>
      </c>
      <c r="B28" s="63">
        <v>7168</v>
      </c>
      <c r="C28" s="63">
        <v>3569</v>
      </c>
      <c r="D28" s="63">
        <f t="shared" si="0"/>
        <v>3599</v>
      </c>
      <c r="E28" s="64"/>
      <c r="F28" s="64"/>
      <c r="G28" s="64"/>
      <c r="H28" s="64">
        <v>1659</v>
      </c>
      <c r="I28" s="79"/>
      <c r="J28" s="80"/>
      <c r="K28" s="81"/>
      <c r="M28" s="39"/>
    </row>
    <row r="29" spans="1:13" ht="18" x14ac:dyDescent="0.4">
      <c r="A29" s="47" t="s">
        <v>306</v>
      </c>
      <c r="B29" s="49">
        <v>9119</v>
      </c>
      <c r="C29" s="49">
        <v>2656</v>
      </c>
      <c r="D29" s="49">
        <f t="shared" si="0"/>
        <v>6463</v>
      </c>
      <c r="E29" s="50"/>
      <c r="F29" s="50"/>
      <c r="G29" s="50"/>
      <c r="H29" s="50">
        <v>1800</v>
      </c>
      <c r="I29" s="69"/>
      <c r="J29" s="70"/>
      <c r="K29" s="71"/>
    </row>
    <row r="30" spans="1:13" ht="18" x14ac:dyDescent="0.4">
      <c r="A30" s="53" t="s">
        <v>304</v>
      </c>
      <c r="B30" s="55">
        <v>486</v>
      </c>
      <c r="C30" s="55">
        <v>141</v>
      </c>
      <c r="D30" s="55">
        <f t="shared" si="0"/>
        <v>345</v>
      </c>
      <c r="E30" s="56"/>
      <c r="F30" s="56"/>
      <c r="G30" s="56"/>
      <c r="H30" s="56">
        <v>1000</v>
      </c>
      <c r="I30" s="74"/>
      <c r="J30" s="75"/>
      <c r="K30" s="76"/>
      <c r="M30" s="39"/>
    </row>
    <row r="31" spans="1:13" ht="18" x14ac:dyDescent="0.4">
      <c r="A31" s="61" t="s">
        <v>305</v>
      </c>
      <c r="B31" s="63">
        <v>7522</v>
      </c>
      <c r="C31" s="63">
        <v>2741</v>
      </c>
      <c r="D31" s="63">
        <f t="shared" si="0"/>
        <v>4781</v>
      </c>
      <c r="E31" s="64"/>
      <c r="F31" s="64"/>
      <c r="G31" s="64"/>
      <c r="H31" s="64">
        <v>400</v>
      </c>
      <c r="I31" s="79"/>
      <c r="J31" s="80"/>
      <c r="K31" s="81"/>
    </row>
    <row r="32" spans="1:13" ht="18" x14ac:dyDescent="0.4">
      <c r="A32" s="47" t="s">
        <v>307</v>
      </c>
      <c r="B32" s="49">
        <v>29717</v>
      </c>
      <c r="C32" s="49">
        <v>5940</v>
      </c>
      <c r="D32" s="49">
        <f t="shared" si="0"/>
        <v>23777</v>
      </c>
      <c r="E32" s="50"/>
      <c r="F32" s="50"/>
      <c r="G32" s="50"/>
      <c r="H32" s="50">
        <f>2300+990</f>
        <v>3290</v>
      </c>
      <c r="I32" s="69"/>
      <c r="J32" s="69"/>
      <c r="K32" s="71"/>
      <c r="M32" s="39"/>
    </row>
    <row r="33" spans="1:13" ht="18" x14ac:dyDescent="0.4">
      <c r="A33" s="53" t="s">
        <v>308</v>
      </c>
      <c r="B33" s="55">
        <v>4748</v>
      </c>
      <c r="C33" s="55">
        <v>1862</v>
      </c>
      <c r="D33" s="55">
        <f t="shared" si="0"/>
        <v>2886</v>
      </c>
      <c r="E33" s="56"/>
      <c r="F33" s="56"/>
      <c r="G33" s="56"/>
      <c r="H33" s="56">
        <f>210+25</f>
        <v>235</v>
      </c>
      <c r="I33" s="74"/>
      <c r="J33" s="74"/>
      <c r="K33" s="76"/>
    </row>
    <row r="34" spans="1:13" ht="18" x14ac:dyDescent="0.4">
      <c r="A34" s="47" t="s">
        <v>309</v>
      </c>
      <c r="B34" s="49">
        <v>31270</v>
      </c>
      <c r="C34" s="49">
        <v>5852</v>
      </c>
      <c r="D34" s="49">
        <f t="shared" si="0"/>
        <v>25418</v>
      </c>
      <c r="E34" s="50"/>
      <c r="F34" s="50"/>
      <c r="G34" s="50"/>
      <c r="H34" s="50">
        <f>2860+47+1055</f>
        <v>3962</v>
      </c>
      <c r="I34" s="69"/>
      <c r="J34" s="70"/>
      <c r="K34" s="71"/>
    </row>
    <row r="35" spans="1:13" ht="18" x14ac:dyDescent="0.4">
      <c r="A35" s="53" t="s">
        <v>310</v>
      </c>
      <c r="B35" s="55">
        <v>18967</v>
      </c>
      <c r="C35" s="55">
        <v>3472</v>
      </c>
      <c r="D35" s="55">
        <f t="shared" si="0"/>
        <v>15495</v>
      </c>
      <c r="E35" s="56"/>
      <c r="F35" s="56"/>
      <c r="G35" s="56"/>
      <c r="H35" s="56">
        <f>1825+366+298</f>
        <v>2489</v>
      </c>
      <c r="I35" s="74"/>
      <c r="J35" s="75"/>
      <c r="K35" s="76"/>
    </row>
    <row r="36" spans="1:13" ht="18" x14ac:dyDescent="0.4">
      <c r="A36" s="61" t="s">
        <v>311</v>
      </c>
      <c r="B36" s="63">
        <v>10701</v>
      </c>
      <c r="C36" s="63">
        <v>2204</v>
      </c>
      <c r="D36" s="63">
        <f t="shared" si="0"/>
        <v>8497</v>
      </c>
      <c r="E36" s="64"/>
      <c r="F36" s="64"/>
      <c r="G36" s="64"/>
      <c r="H36" s="64">
        <v>1614</v>
      </c>
      <c r="I36" s="79"/>
      <c r="J36" s="80"/>
      <c r="K36" s="81"/>
      <c r="M36" s="39"/>
    </row>
    <row r="37" spans="1:13" ht="18" x14ac:dyDescent="0.4">
      <c r="A37" s="47" t="s">
        <v>312</v>
      </c>
      <c r="B37" s="49">
        <v>7440</v>
      </c>
      <c r="C37" s="49">
        <v>2788</v>
      </c>
      <c r="D37" s="49">
        <f t="shared" si="0"/>
        <v>4652</v>
      </c>
      <c r="E37" s="50"/>
      <c r="F37" s="50"/>
      <c r="G37" s="50"/>
      <c r="H37" s="50">
        <v>2500</v>
      </c>
      <c r="I37" s="69"/>
      <c r="J37" s="70"/>
      <c r="K37" s="71"/>
    </row>
    <row r="38" spans="1:13" ht="18" x14ac:dyDescent="0.4">
      <c r="A38" s="53" t="s">
        <v>313</v>
      </c>
      <c r="B38" s="55">
        <v>2000</v>
      </c>
      <c r="C38" s="55">
        <v>695</v>
      </c>
      <c r="D38" s="55">
        <f t="shared" si="0"/>
        <v>1305</v>
      </c>
      <c r="E38" s="56"/>
      <c r="F38" s="56"/>
      <c r="G38" s="56"/>
      <c r="H38" s="56"/>
      <c r="I38" s="74"/>
      <c r="J38" s="75"/>
      <c r="K38" s="76"/>
      <c r="M38" s="39"/>
    </row>
    <row r="39" spans="1:13" ht="18" x14ac:dyDescent="0.4">
      <c r="A39" s="61" t="s">
        <v>314</v>
      </c>
      <c r="B39" s="63">
        <v>3437</v>
      </c>
      <c r="C39" s="63">
        <v>1166</v>
      </c>
      <c r="D39" s="63">
        <f t="shared" si="0"/>
        <v>2271</v>
      </c>
      <c r="E39" s="64"/>
      <c r="F39" s="64"/>
      <c r="G39" s="64"/>
      <c r="H39" s="64">
        <f>3800-H37</f>
        <v>1300</v>
      </c>
      <c r="I39" s="79"/>
      <c r="J39" s="80"/>
      <c r="K39" s="81"/>
    </row>
    <row r="40" spans="1:13" ht="18" x14ac:dyDescent="0.4">
      <c r="A40" s="82"/>
      <c r="B40" s="83">
        <f>SUM(B15:B39)</f>
        <v>819077</v>
      </c>
      <c r="C40" s="83">
        <f t="shared" ref="C40:H40" si="1">SUM(C15:C39)</f>
        <v>218350</v>
      </c>
      <c r="D40" s="83">
        <f t="shared" si="1"/>
        <v>600726</v>
      </c>
      <c r="E40" s="84"/>
      <c r="F40" s="84"/>
      <c r="G40" s="84"/>
      <c r="H40" s="84">
        <f t="shared" si="1"/>
        <v>91952</v>
      </c>
      <c r="I40" s="84"/>
      <c r="J40" s="84"/>
      <c r="K40" s="84"/>
    </row>
    <row r="41" spans="1:13" ht="9.7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3" ht="18" x14ac:dyDescent="0.45">
      <c r="A42" s="101" t="s">
        <v>323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3" ht="18" x14ac:dyDescent="0.45">
      <c r="A43" s="102" t="s">
        <v>325</v>
      </c>
      <c r="B43" s="102"/>
      <c r="C43" s="102"/>
      <c r="D43" s="102"/>
      <c r="E43" s="102"/>
      <c r="F43" s="102"/>
      <c r="G43" s="102"/>
      <c r="H43" s="42"/>
      <c r="I43" s="42"/>
      <c r="J43" s="42"/>
      <c r="K43" s="42"/>
    </row>
    <row r="44" spans="1:13" ht="18" x14ac:dyDescent="0.45">
      <c r="A44" s="102" t="s">
        <v>322</v>
      </c>
      <c r="B44" s="102"/>
      <c r="C44" s="102"/>
      <c r="D44" s="102"/>
      <c r="E44" s="102"/>
      <c r="F44" s="102"/>
      <c r="G44" s="102"/>
    </row>
  </sheetData>
  <mergeCells count="3">
    <mergeCell ref="A42:K42"/>
    <mergeCell ref="A43:G43"/>
    <mergeCell ref="A44:G44"/>
  </mergeCells>
  <printOptions horizontalCentered="1"/>
  <pageMargins left="0" right="0" top="0" bottom="0.5118110236220472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rightToLeft="1" workbookViewId="0">
      <selection activeCell="I8" sqref="I8"/>
    </sheetView>
  </sheetViews>
  <sheetFormatPr defaultColWidth="9.140625" defaultRowHeight="15" x14ac:dyDescent="0.25"/>
  <cols>
    <col min="1" max="1" width="11.140625" style="1" bestFit="1" customWidth="1"/>
    <col min="2" max="2" width="11.140625" style="1" hidden="1" customWidth="1"/>
    <col min="3" max="3" width="32.85546875" style="1" bestFit="1" customWidth="1"/>
    <col min="4" max="4" width="14.85546875" style="1" bestFit="1" customWidth="1"/>
    <col min="5" max="5" width="15.7109375" style="1" bestFit="1" customWidth="1"/>
    <col min="6" max="6" width="14.85546875" style="1" bestFit="1" customWidth="1"/>
    <col min="7" max="7" width="5.7109375" style="1" bestFit="1" customWidth="1"/>
    <col min="8" max="16384" width="9.140625" style="1"/>
  </cols>
  <sheetData>
    <row r="1" spans="1:7" x14ac:dyDescent="0.25">
      <c r="A1" s="4" t="s">
        <v>264</v>
      </c>
      <c r="B1" s="4" t="s">
        <v>287</v>
      </c>
      <c r="C1" s="4" t="s">
        <v>263</v>
      </c>
      <c r="D1" s="4" t="s">
        <v>262</v>
      </c>
      <c r="E1" s="4" t="s">
        <v>261</v>
      </c>
      <c r="F1" s="4" t="s">
        <v>260</v>
      </c>
      <c r="G1" s="4" t="s">
        <v>288</v>
      </c>
    </row>
    <row r="2" spans="1:7" x14ac:dyDescent="0.25">
      <c r="A2" s="2" t="s">
        <v>238</v>
      </c>
      <c r="B2" s="2" t="s">
        <v>285</v>
      </c>
      <c r="C2" s="2" t="s">
        <v>237</v>
      </c>
      <c r="D2" s="3">
        <v>347020860</v>
      </c>
      <c r="E2" s="3">
        <v>202909477</v>
      </c>
      <c r="F2" s="3">
        <v>144111383</v>
      </c>
      <c r="G2" s="2" t="s">
        <v>191</v>
      </c>
    </row>
    <row r="3" spans="1:7" x14ac:dyDescent="0.25">
      <c r="A3" s="2" t="s">
        <v>226</v>
      </c>
      <c r="B3" s="2" t="s">
        <v>285</v>
      </c>
      <c r="C3" s="2" t="s">
        <v>225</v>
      </c>
      <c r="D3" s="3">
        <v>2136302433</v>
      </c>
      <c r="E3" s="3">
        <v>716479363</v>
      </c>
      <c r="F3" s="3">
        <v>1419823070</v>
      </c>
      <c r="G3" s="2" t="s">
        <v>191</v>
      </c>
    </row>
    <row r="4" spans="1:7" x14ac:dyDescent="0.25">
      <c r="A4" s="2" t="s">
        <v>224</v>
      </c>
      <c r="B4" s="2" t="s">
        <v>285</v>
      </c>
      <c r="C4" s="2" t="s">
        <v>223</v>
      </c>
      <c r="D4" s="3">
        <v>749071604</v>
      </c>
      <c r="E4" s="3">
        <v>518738730</v>
      </c>
      <c r="F4" s="3">
        <v>230332874</v>
      </c>
      <c r="G4" s="2" t="s">
        <v>191</v>
      </c>
    </row>
    <row r="5" spans="1:7" x14ac:dyDescent="0.25">
      <c r="A5" s="2" t="s">
        <v>222</v>
      </c>
      <c r="B5" s="2" t="s">
        <v>285</v>
      </c>
      <c r="C5" s="2" t="s">
        <v>221</v>
      </c>
      <c r="D5" s="3">
        <v>1917418030</v>
      </c>
      <c r="E5" s="3">
        <v>705298732</v>
      </c>
      <c r="F5" s="3">
        <v>1212119298</v>
      </c>
      <c r="G5" s="2" t="s">
        <v>191</v>
      </c>
    </row>
    <row r="6" spans="1:7" x14ac:dyDescent="0.25">
      <c r="A6" s="2"/>
      <c r="B6" s="2"/>
      <c r="C6" s="2"/>
      <c r="D6" s="3">
        <f>SUM(D2:D5)</f>
        <v>5149812927</v>
      </c>
      <c r="E6" s="3">
        <f t="shared" ref="E6:F6" si="0">SUM(E2:E5)</f>
        <v>2143426302</v>
      </c>
      <c r="F6" s="3">
        <f t="shared" si="0"/>
        <v>3006386625</v>
      </c>
      <c r="G6" s="2"/>
    </row>
    <row r="7" spans="1:7" x14ac:dyDescent="0.25">
      <c r="A7" s="2"/>
      <c r="B7" s="2"/>
      <c r="C7" s="2"/>
      <c r="D7" s="3"/>
      <c r="E7" s="3"/>
      <c r="F7" s="3"/>
      <c r="G7" s="2"/>
    </row>
    <row r="8" spans="1:7" x14ac:dyDescent="0.25">
      <c r="A8" s="2" t="s">
        <v>250</v>
      </c>
      <c r="B8" s="2" t="s">
        <v>284</v>
      </c>
      <c r="C8" s="2" t="s">
        <v>249</v>
      </c>
      <c r="D8" s="3">
        <v>31887403958</v>
      </c>
      <c r="E8" s="3">
        <v>19090238091</v>
      </c>
      <c r="F8" s="3">
        <v>12797165867</v>
      </c>
      <c r="G8" s="2" t="s">
        <v>191</v>
      </c>
    </row>
    <row r="9" spans="1:7" x14ac:dyDescent="0.25">
      <c r="A9" s="2" t="s">
        <v>248</v>
      </c>
      <c r="B9" s="2" t="s">
        <v>284</v>
      </c>
      <c r="C9" s="2" t="s">
        <v>247</v>
      </c>
      <c r="D9" s="3">
        <v>3874617820</v>
      </c>
      <c r="E9" s="3">
        <v>2208337905</v>
      </c>
      <c r="F9" s="3">
        <v>1666279915</v>
      </c>
      <c r="G9" s="2" t="s">
        <v>191</v>
      </c>
    </row>
    <row r="10" spans="1:7" x14ac:dyDescent="0.25">
      <c r="A10" s="2" t="s">
        <v>246</v>
      </c>
      <c r="B10" s="2" t="s">
        <v>284</v>
      </c>
      <c r="C10" s="2" t="s">
        <v>245</v>
      </c>
      <c r="D10" s="3">
        <v>892805434</v>
      </c>
      <c r="E10" s="3">
        <v>613424238</v>
      </c>
      <c r="F10" s="3">
        <v>279381196</v>
      </c>
      <c r="G10" s="2" t="s">
        <v>191</v>
      </c>
    </row>
    <row r="11" spans="1:7" x14ac:dyDescent="0.25">
      <c r="A11" s="2" t="s">
        <v>244</v>
      </c>
      <c r="B11" s="2" t="s">
        <v>284</v>
      </c>
      <c r="C11" s="2" t="s">
        <v>243</v>
      </c>
      <c r="D11" s="3">
        <v>560540371</v>
      </c>
      <c r="E11" s="3">
        <v>365606225</v>
      </c>
      <c r="F11" s="3">
        <v>194934146</v>
      </c>
      <c r="G11" s="2" t="s">
        <v>191</v>
      </c>
    </row>
    <row r="12" spans="1:7" x14ac:dyDescent="0.25">
      <c r="A12" s="2" t="s">
        <v>236</v>
      </c>
      <c r="B12" s="2" t="s">
        <v>284</v>
      </c>
      <c r="C12" s="2" t="s">
        <v>235</v>
      </c>
      <c r="D12" s="3">
        <v>2595937518</v>
      </c>
      <c r="E12" s="3">
        <v>1357973659</v>
      </c>
      <c r="F12" s="3">
        <v>1237963859</v>
      </c>
      <c r="G12" s="2" t="s">
        <v>191</v>
      </c>
    </row>
    <row r="13" spans="1:7" x14ac:dyDescent="0.25">
      <c r="A13" s="2" t="s">
        <v>234</v>
      </c>
      <c r="B13" s="2" t="s">
        <v>284</v>
      </c>
      <c r="C13" s="2" t="s">
        <v>233</v>
      </c>
      <c r="D13" s="3">
        <v>6064430120</v>
      </c>
      <c r="E13" s="3">
        <v>3651599003</v>
      </c>
      <c r="F13" s="3">
        <v>2412831117</v>
      </c>
      <c r="G13" s="2" t="s">
        <v>191</v>
      </c>
    </row>
    <row r="14" spans="1:7" x14ac:dyDescent="0.25">
      <c r="A14" s="2" t="s">
        <v>232</v>
      </c>
      <c r="B14" s="2" t="s">
        <v>284</v>
      </c>
      <c r="C14" s="2" t="s">
        <v>231</v>
      </c>
      <c r="D14" s="3">
        <v>112133500</v>
      </c>
      <c r="E14" s="3">
        <v>112133500</v>
      </c>
      <c r="F14" s="3">
        <v>0</v>
      </c>
      <c r="G14" s="2" t="s">
        <v>191</v>
      </c>
    </row>
    <row r="15" spans="1:7" x14ac:dyDescent="0.25">
      <c r="A15" s="2" t="s">
        <v>220</v>
      </c>
      <c r="B15" s="2" t="s">
        <v>284</v>
      </c>
      <c r="C15" s="2" t="s">
        <v>219</v>
      </c>
      <c r="D15" s="3">
        <v>88516108</v>
      </c>
      <c r="E15" s="3">
        <v>68972413</v>
      </c>
      <c r="F15" s="3">
        <v>19543695</v>
      </c>
      <c r="G15" s="2" t="s">
        <v>191</v>
      </c>
    </row>
    <row r="16" spans="1:7" x14ac:dyDescent="0.25">
      <c r="A16" s="2" t="s">
        <v>195</v>
      </c>
      <c r="B16" s="2" t="s">
        <v>284</v>
      </c>
      <c r="C16" s="2" t="s">
        <v>194</v>
      </c>
      <c r="D16" s="3">
        <v>81453467343</v>
      </c>
      <c r="E16" s="3">
        <v>3517004509</v>
      </c>
      <c r="F16" s="3">
        <v>77936462834</v>
      </c>
      <c r="G16" s="2" t="s">
        <v>191</v>
      </c>
    </row>
    <row r="17" spans="1:7" x14ac:dyDescent="0.25">
      <c r="A17" s="2" t="s">
        <v>193</v>
      </c>
      <c r="B17" s="2" t="s">
        <v>284</v>
      </c>
      <c r="C17" s="2" t="s">
        <v>192</v>
      </c>
      <c r="D17" s="3">
        <v>3134002522</v>
      </c>
      <c r="E17" s="3">
        <v>0</v>
      </c>
      <c r="F17" s="3">
        <v>3134002522</v>
      </c>
      <c r="G17" s="2" t="s">
        <v>191</v>
      </c>
    </row>
    <row r="18" spans="1:7" x14ac:dyDescent="0.25">
      <c r="D18" s="21">
        <f>SUM(D8:D17)</f>
        <v>130663854694</v>
      </c>
      <c r="E18" s="21">
        <f t="shared" ref="E18:F18" si="1">SUM(E8:E17)</f>
        <v>30985289543</v>
      </c>
      <c r="F18" s="21">
        <f t="shared" si="1"/>
        <v>99678565151</v>
      </c>
    </row>
    <row r="20" spans="1:7" x14ac:dyDescent="0.25">
      <c r="A20" s="2" t="s">
        <v>258</v>
      </c>
      <c r="B20" s="2" t="s">
        <v>286</v>
      </c>
      <c r="C20" s="2" t="s">
        <v>257</v>
      </c>
      <c r="D20" s="3">
        <v>262240056</v>
      </c>
      <c r="E20" s="3">
        <v>205745620</v>
      </c>
      <c r="F20" s="3">
        <v>56494436</v>
      </c>
      <c r="G20" s="2" t="s">
        <v>191</v>
      </c>
    </row>
    <row r="21" spans="1:7" x14ac:dyDescent="0.25">
      <c r="A21" s="2" t="s">
        <v>256</v>
      </c>
      <c r="B21" s="2" t="s">
        <v>286</v>
      </c>
      <c r="C21" s="2" t="s">
        <v>255</v>
      </c>
      <c r="D21" s="3">
        <v>16737226</v>
      </c>
      <c r="E21" s="3">
        <v>13017746</v>
      </c>
      <c r="F21" s="3">
        <v>3719480</v>
      </c>
      <c r="G21" s="2" t="s">
        <v>191</v>
      </c>
    </row>
    <row r="22" spans="1:7" x14ac:dyDescent="0.25">
      <c r="A22" s="2" t="s">
        <v>254</v>
      </c>
      <c r="B22" s="2" t="s">
        <v>286</v>
      </c>
      <c r="C22" s="2" t="s">
        <v>253</v>
      </c>
      <c r="D22" s="3">
        <v>426294110</v>
      </c>
      <c r="E22" s="3">
        <v>287545688</v>
      </c>
      <c r="F22" s="3">
        <v>138748422</v>
      </c>
      <c r="G22" s="2" t="s">
        <v>191</v>
      </c>
    </row>
    <row r="23" spans="1:7" x14ac:dyDescent="0.25">
      <c r="A23" s="2" t="s">
        <v>252</v>
      </c>
      <c r="B23" s="2" t="s">
        <v>286</v>
      </c>
      <c r="C23" s="2" t="s">
        <v>251</v>
      </c>
      <c r="D23" s="3">
        <v>27140033</v>
      </c>
      <c r="E23" s="3">
        <v>24106632</v>
      </c>
      <c r="F23" s="3">
        <v>3033401</v>
      </c>
      <c r="G23" s="2" t="s">
        <v>191</v>
      </c>
    </row>
    <row r="24" spans="1:7" x14ac:dyDescent="0.25">
      <c r="A24" s="2" t="s">
        <v>242</v>
      </c>
      <c r="B24" s="2" t="s">
        <v>286</v>
      </c>
      <c r="C24" s="2" t="s">
        <v>241</v>
      </c>
      <c r="D24" s="3">
        <v>200591482</v>
      </c>
      <c r="E24" s="3">
        <v>123832874</v>
      </c>
      <c r="F24" s="3">
        <v>76758608</v>
      </c>
      <c r="G24" s="2" t="s">
        <v>191</v>
      </c>
    </row>
    <row r="25" spans="1:7" x14ac:dyDescent="0.25">
      <c r="A25" s="2" t="s">
        <v>240</v>
      </c>
      <c r="B25" s="2" t="s">
        <v>286</v>
      </c>
      <c r="C25" s="2" t="s">
        <v>239</v>
      </c>
      <c r="D25" s="3">
        <v>1693604102</v>
      </c>
      <c r="E25" s="3">
        <v>717084962</v>
      </c>
      <c r="F25" s="3">
        <v>976519140</v>
      </c>
      <c r="G25" s="2" t="s">
        <v>191</v>
      </c>
    </row>
    <row r="26" spans="1:7" x14ac:dyDescent="0.25">
      <c r="A26" s="2" t="s">
        <v>230</v>
      </c>
      <c r="B26" s="2" t="s">
        <v>286</v>
      </c>
      <c r="C26" s="2" t="s">
        <v>229</v>
      </c>
      <c r="D26" s="3">
        <v>2790281285</v>
      </c>
      <c r="E26" s="3">
        <v>2046681593</v>
      </c>
      <c r="F26" s="3">
        <v>743599692</v>
      </c>
      <c r="G26" s="2" t="s">
        <v>191</v>
      </c>
    </row>
    <row r="27" spans="1:7" x14ac:dyDescent="0.25">
      <c r="A27" s="2" t="s">
        <v>228</v>
      </c>
      <c r="B27" s="2" t="s">
        <v>286</v>
      </c>
      <c r="C27" s="2" t="s">
        <v>227</v>
      </c>
      <c r="D27" s="3">
        <v>48718562</v>
      </c>
      <c r="E27" s="3">
        <v>38374229</v>
      </c>
      <c r="F27" s="3">
        <v>10344333</v>
      </c>
      <c r="G27" s="2" t="s">
        <v>191</v>
      </c>
    </row>
    <row r="28" spans="1:7" x14ac:dyDescent="0.25">
      <c r="A28" s="2" t="s">
        <v>218</v>
      </c>
      <c r="B28" s="2" t="s">
        <v>286</v>
      </c>
      <c r="C28" s="2" t="s">
        <v>217</v>
      </c>
      <c r="D28" s="3">
        <v>2702250002</v>
      </c>
      <c r="E28" s="3">
        <v>2670418003</v>
      </c>
      <c r="F28" s="3">
        <v>31831999</v>
      </c>
      <c r="G28" s="2" t="s">
        <v>191</v>
      </c>
    </row>
    <row r="29" spans="1:7" x14ac:dyDescent="0.25">
      <c r="A29" s="2" t="s">
        <v>216</v>
      </c>
      <c r="B29" s="2" t="s">
        <v>286</v>
      </c>
      <c r="C29" s="2" t="s">
        <v>215</v>
      </c>
      <c r="D29" s="3">
        <v>1211317683</v>
      </c>
      <c r="E29" s="3">
        <v>442304745</v>
      </c>
      <c r="F29" s="3">
        <v>769012938</v>
      </c>
      <c r="G29" s="2" t="s">
        <v>191</v>
      </c>
    </row>
    <row r="30" spans="1:7" x14ac:dyDescent="0.25">
      <c r="A30" s="2" t="s">
        <v>214</v>
      </c>
      <c r="B30" s="2" t="s">
        <v>286</v>
      </c>
      <c r="C30" s="2" t="s">
        <v>213</v>
      </c>
      <c r="D30" s="3">
        <v>745197557</v>
      </c>
      <c r="E30" s="3">
        <v>745197556</v>
      </c>
      <c r="F30" s="3">
        <v>1</v>
      </c>
      <c r="G30" s="2" t="s">
        <v>191</v>
      </c>
    </row>
    <row r="31" spans="1:7" x14ac:dyDescent="0.25">
      <c r="A31" s="2" t="s">
        <v>212</v>
      </c>
      <c r="B31" s="2" t="s">
        <v>286</v>
      </c>
      <c r="C31" s="2" t="s">
        <v>211</v>
      </c>
      <c r="D31" s="3">
        <v>166891089</v>
      </c>
      <c r="E31" s="3">
        <v>153040651</v>
      </c>
      <c r="F31" s="3">
        <v>13850438</v>
      </c>
      <c r="G31" s="2" t="s">
        <v>191</v>
      </c>
    </row>
    <row r="32" spans="1:7" x14ac:dyDescent="0.25">
      <c r="A32" s="2" t="s">
        <v>210</v>
      </c>
      <c r="B32" s="2" t="s">
        <v>286</v>
      </c>
      <c r="C32" s="2" t="s">
        <v>209</v>
      </c>
      <c r="D32" s="3">
        <v>391136113</v>
      </c>
      <c r="E32" s="3">
        <v>222559505</v>
      </c>
      <c r="F32" s="3">
        <v>168576608</v>
      </c>
      <c r="G32" s="2" t="s">
        <v>191</v>
      </c>
    </row>
    <row r="33" spans="1:7" x14ac:dyDescent="0.25">
      <c r="A33" s="2" t="s">
        <v>206</v>
      </c>
      <c r="B33" s="2" t="s">
        <v>286</v>
      </c>
      <c r="C33" s="2" t="s">
        <v>205</v>
      </c>
      <c r="D33" s="3">
        <v>63771590</v>
      </c>
      <c r="E33" s="3">
        <v>63771589</v>
      </c>
      <c r="F33" s="3">
        <v>1</v>
      </c>
      <c r="G33" s="2" t="s">
        <v>191</v>
      </c>
    </row>
    <row r="34" spans="1:7" x14ac:dyDescent="0.25">
      <c r="A34" s="2" t="s">
        <v>204</v>
      </c>
      <c r="B34" s="2" t="s">
        <v>286</v>
      </c>
      <c r="C34" s="2" t="s">
        <v>203</v>
      </c>
      <c r="D34" s="3">
        <v>2228046</v>
      </c>
      <c r="E34" s="3">
        <v>1981336</v>
      </c>
      <c r="F34" s="3">
        <v>246710</v>
      </c>
      <c r="G34" s="2" t="s">
        <v>191</v>
      </c>
    </row>
    <row r="35" spans="1:7" x14ac:dyDescent="0.25">
      <c r="A35" s="2" t="s">
        <v>202</v>
      </c>
      <c r="B35" s="2" t="s">
        <v>286</v>
      </c>
      <c r="C35" s="2" t="s">
        <v>201</v>
      </c>
      <c r="D35" s="3">
        <v>191587022</v>
      </c>
      <c r="E35" s="3">
        <v>153993482</v>
      </c>
      <c r="F35" s="3">
        <v>37593540</v>
      </c>
      <c r="G35" s="2" t="s">
        <v>191</v>
      </c>
    </row>
    <row r="36" spans="1:7" x14ac:dyDescent="0.25">
      <c r="A36" s="2" t="s">
        <v>200</v>
      </c>
      <c r="B36" s="2" t="s">
        <v>286</v>
      </c>
      <c r="C36" s="2" t="s">
        <v>30</v>
      </c>
      <c r="D36" s="3">
        <v>1502507248</v>
      </c>
      <c r="E36" s="3">
        <v>891640075</v>
      </c>
      <c r="F36" s="3">
        <v>610867173</v>
      </c>
      <c r="G36" s="2" t="s">
        <v>191</v>
      </c>
    </row>
    <row r="37" spans="1:7" x14ac:dyDescent="0.25">
      <c r="A37" s="2" t="s">
        <v>199</v>
      </c>
      <c r="B37" s="2" t="s">
        <v>286</v>
      </c>
      <c r="C37" s="2" t="s">
        <v>198</v>
      </c>
      <c r="D37" s="3">
        <v>352346828076</v>
      </c>
      <c r="E37" s="3">
        <v>63280038713</v>
      </c>
      <c r="F37" s="3">
        <v>289066789363</v>
      </c>
      <c r="G37" s="2" t="s">
        <v>191</v>
      </c>
    </row>
    <row r="38" spans="1:7" x14ac:dyDescent="0.25">
      <c r="A38" s="2" t="s">
        <v>197</v>
      </c>
      <c r="B38" s="2" t="s">
        <v>286</v>
      </c>
      <c r="C38" s="2" t="s">
        <v>196</v>
      </c>
      <c r="D38" s="3">
        <v>1220000000</v>
      </c>
      <c r="E38" s="3">
        <v>170332055</v>
      </c>
      <c r="F38" s="3">
        <v>1049667945</v>
      </c>
      <c r="G38" s="2" t="s">
        <v>191</v>
      </c>
    </row>
    <row r="39" spans="1:7" x14ac:dyDescent="0.25">
      <c r="A39" s="2" t="s">
        <v>208</v>
      </c>
      <c r="B39" s="2" t="s">
        <v>286</v>
      </c>
      <c r="C39" s="2" t="s">
        <v>207</v>
      </c>
      <c r="D39" s="3">
        <v>2079349848</v>
      </c>
      <c r="E39" s="3">
        <v>1247547120</v>
      </c>
      <c r="F39" s="3">
        <v>831802728</v>
      </c>
      <c r="G39" s="2" t="s">
        <v>191</v>
      </c>
    </row>
    <row r="40" spans="1:7" x14ac:dyDescent="0.25">
      <c r="D40" s="21">
        <f>SUM(D20:D39)</f>
        <v>368088671130</v>
      </c>
      <c r="E40" s="21">
        <f t="shared" ref="E40:F40" si="2">SUM(E20:E39)</f>
        <v>73499214174</v>
      </c>
      <c r="F40" s="21">
        <f t="shared" si="2"/>
        <v>294589456956</v>
      </c>
    </row>
  </sheetData>
  <sortState xmlns:xlrd2="http://schemas.microsoft.com/office/spreadsheetml/2017/richdata2" ref="A2:G35">
    <sortCondition ref="B1"/>
  </sortState>
  <pageMargins left="0" right="0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rightToLeft="1" workbookViewId="0">
      <selection activeCell="D30" sqref="D30"/>
    </sheetView>
  </sheetViews>
  <sheetFormatPr defaultColWidth="9.140625" defaultRowHeight="15" x14ac:dyDescent="0.25"/>
  <cols>
    <col min="1" max="1" width="11.140625" style="1" bestFit="1" customWidth="1"/>
    <col min="2" max="2" width="25.710937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138</v>
      </c>
      <c r="B2" s="2" t="s">
        <v>137</v>
      </c>
      <c r="C2" s="3">
        <v>10061127427</v>
      </c>
      <c r="D2" s="3">
        <v>4019943110</v>
      </c>
      <c r="E2" s="3">
        <v>6041184317</v>
      </c>
      <c r="F2" s="2" t="s">
        <v>102</v>
      </c>
    </row>
    <row r="3" spans="1:6" x14ac:dyDescent="0.25">
      <c r="A3" s="2" t="s">
        <v>136</v>
      </c>
      <c r="B3" s="2" t="s">
        <v>135</v>
      </c>
      <c r="C3" s="3">
        <v>24299621292</v>
      </c>
      <c r="D3" s="3">
        <v>11367018298</v>
      </c>
      <c r="E3" s="3">
        <v>12932602994</v>
      </c>
      <c r="F3" s="2" t="s">
        <v>102</v>
      </c>
    </row>
    <row r="4" spans="1:6" x14ac:dyDescent="0.25">
      <c r="A4" s="2" t="s">
        <v>134</v>
      </c>
      <c r="B4" s="2" t="s">
        <v>133</v>
      </c>
      <c r="C4" s="3">
        <v>1925415469</v>
      </c>
      <c r="D4" s="3">
        <v>1239798133</v>
      </c>
      <c r="E4" s="3">
        <v>685617336</v>
      </c>
      <c r="F4" s="2" t="s">
        <v>102</v>
      </c>
    </row>
    <row r="5" spans="1:6" x14ac:dyDescent="0.25">
      <c r="A5" s="2" t="s">
        <v>108</v>
      </c>
      <c r="B5" s="2" t="s">
        <v>107</v>
      </c>
      <c r="C5" s="3">
        <v>40000000</v>
      </c>
      <c r="D5" s="3">
        <v>37493896</v>
      </c>
      <c r="E5" s="3">
        <v>2506104</v>
      </c>
      <c r="F5" s="2" t="s">
        <v>102</v>
      </c>
    </row>
    <row r="6" spans="1:6" x14ac:dyDescent="0.25">
      <c r="A6" s="2" t="s">
        <v>104</v>
      </c>
      <c r="B6" s="2" t="s">
        <v>103</v>
      </c>
      <c r="C6" s="3">
        <v>1510513565</v>
      </c>
      <c r="D6" s="3">
        <v>949237606</v>
      </c>
      <c r="E6" s="3">
        <v>561275959</v>
      </c>
      <c r="F6" s="2" t="s">
        <v>102</v>
      </c>
    </row>
    <row r="7" spans="1:6" x14ac:dyDescent="0.25">
      <c r="C7" s="21">
        <f>SUM(C2:C6)</f>
        <v>37836677753</v>
      </c>
      <c r="D7" s="21">
        <f t="shared" ref="D7:E7" si="0">SUM(D2:D6)</f>
        <v>17613491043</v>
      </c>
      <c r="E7" s="21">
        <f t="shared" si="0"/>
        <v>20223186710</v>
      </c>
    </row>
    <row r="9" spans="1:6" x14ac:dyDescent="0.25">
      <c r="A9" s="2" t="s">
        <v>110</v>
      </c>
      <c r="B9" s="2" t="s">
        <v>109</v>
      </c>
      <c r="C9" s="3">
        <v>52110500</v>
      </c>
      <c r="D9" s="3">
        <v>47838713</v>
      </c>
      <c r="E9" s="3">
        <v>4271787</v>
      </c>
      <c r="F9" s="2" t="s">
        <v>102</v>
      </c>
    </row>
    <row r="10" spans="1:6" x14ac:dyDescent="0.25">
      <c r="A10" s="2" t="s">
        <v>132</v>
      </c>
      <c r="B10" s="2" t="s">
        <v>131</v>
      </c>
      <c r="C10" s="3">
        <v>20000000</v>
      </c>
      <c r="D10" s="3">
        <v>18746948</v>
      </c>
      <c r="E10" s="3">
        <v>1253052</v>
      </c>
      <c r="F10" s="2" t="s">
        <v>102</v>
      </c>
    </row>
    <row r="11" spans="1:6" x14ac:dyDescent="0.25">
      <c r="A11" s="2" t="s">
        <v>130</v>
      </c>
      <c r="B11" s="2" t="s">
        <v>129</v>
      </c>
      <c r="C11" s="3">
        <v>20000000</v>
      </c>
      <c r="D11" s="3">
        <v>18746948</v>
      </c>
      <c r="E11" s="3">
        <v>1253052</v>
      </c>
      <c r="F11" s="2" t="s">
        <v>102</v>
      </c>
    </row>
    <row r="12" spans="1:6" x14ac:dyDescent="0.25">
      <c r="A12" s="2" t="s">
        <v>128</v>
      </c>
      <c r="B12" s="2" t="s">
        <v>86</v>
      </c>
      <c r="C12" s="3">
        <v>139246634</v>
      </c>
      <c r="D12" s="3">
        <v>101281793</v>
      </c>
      <c r="E12" s="3">
        <v>37964841</v>
      </c>
      <c r="F12" s="2" t="s">
        <v>102</v>
      </c>
    </row>
    <row r="13" spans="1:6" x14ac:dyDescent="0.25">
      <c r="A13" s="2" t="s">
        <v>127</v>
      </c>
      <c r="B13" s="2" t="s">
        <v>92</v>
      </c>
      <c r="C13" s="3">
        <v>446017367</v>
      </c>
      <c r="D13" s="3">
        <v>339338946</v>
      </c>
      <c r="E13" s="3">
        <v>106678421</v>
      </c>
      <c r="F13" s="2" t="s">
        <v>102</v>
      </c>
    </row>
    <row r="14" spans="1:6" x14ac:dyDescent="0.25">
      <c r="A14" s="2" t="s">
        <v>126</v>
      </c>
      <c r="B14" s="2" t="s">
        <v>125</v>
      </c>
      <c r="C14" s="3">
        <v>30000000</v>
      </c>
      <c r="D14" s="3">
        <v>28120424</v>
      </c>
      <c r="E14" s="3">
        <v>1879576</v>
      </c>
      <c r="F14" s="2" t="s">
        <v>102</v>
      </c>
    </row>
    <row r="15" spans="1:6" x14ac:dyDescent="0.25">
      <c r="A15" s="2" t="s">
        <v>124</v>
      </c>
      <c r="B15" s="2" t="s">
        <v>123</v>
      </c>
      <c r="C15" s="3">
        <v>92649368</v>
      </c>
      <c r="D15" s="3">
        <v>78137476</v>
      </c>
      <c r="E15" s="3">
        <v>14511892</v>
      </c>
      <c r="F15" s="2" t="s">
        <v>102</v>
      </c>
    </row>
    <row r="16" spans="1:6" x14ac:dyDescent="0.25">
      <c r="A16" s="2" t="s">
        <v>122</v>
      </c>
      <c r="B16" s="2" t="s">
        <v>121</v>
      </c>
      <c r="C16" s="3">
        <v>67503152</v>
      </c>
      <c r="D16" s="3">
        <v>53885381</v>
      </c>
      <c r="E16" s="3">
        <v>13617771</v>
      </c>
      <c r="F16" s="2" t="s">
        <v>102</v>
      </c>
    </row>
    <row r="17" spans="1:6" x14ac:dyDescent="0.25">
      <c r="A17" s="2" t="s">
        <v>120</v>
      </c>
      <c r="B17" s="2" t="s">
        <v>119</v>
      </c>
      <c r="C17" s="3">
        <v>82400000</v>
      </c>
      <c r="D17" s="3">
        <v>47350193</v>
      </c>
      <c r="E17" s="3">
        <v>35049807</v>
      </c>
      <c r="F17" s="2" t="s">
        <v>102</v>
      </c>
    </row>
    <row r="18" spans="1:6" x14ac:dyDescent="0.25">
      <c r="A18" s="2" t="s">
        <v>118</v>
      </c>
      <c r="B18" s="2" t="s">
        <v>117</v>
      </c>
      <c r="C18" s="3">
        <v>25405105</v>
      </c>
      <c r="D18" s="3">
        <v>20455001</v>
      </c>
      <c r="E18" s="3">
        <v>4950104</v>
      </c>
      <c r="F18" s="2" t="s">
        <v>102</v>
      </c>
    </row>
    <row r="19" spans="1:6" x14ac:dyDescent="0.25">
      <c r="C19" s="21">
        <f>SUM(C9:C18)</f>
        <v>975332126</v>
      </c>
      <c r="D19" s="21">
        <f t="shared" ref="D19:E19" si="1">SUM(D9:D18)</f>
        <v>753901823</v>
      </c>
      <c r="E19" s="21">
        <f t="shared" si="1"/>
        <v>221430303</v>
      </c>
    </row>
    <row r="21" spans="1:6" x14ac:dyDescent="0.25">
      <c r="A21" s="2" t="s">
        <v>116</v>
      </c>
      <c r="B21" s="2" t="s">
        <v>115</v>
      </c>
      <c r="C21" s="3">
        <v>491455010</v>
      </c>
      <c r="D21" s="3">
        <v>46851670</v>
      </c>
      <c r="E21" s="3">
        <v>444603340</v>
      </c>
      <c r="F21" s="2" t="s">
        <v>102</v>
      </c>
    </row>
    <row r="22" spans="1:6" x14ac:dyDescent="0.25">
      <c r="A22" s="2" t="s">
        <v>114</v>
      </c>
      <c r="B22" s="2" t="s">
        <v>113</v>
      </c>
      <c r="C22" s="3">
        <v>20000000</v>
      </c>
      <c r="D22" s="3">
        <v>18746948</v>
      </c>
      <c r="E22" s="3">
        <v>1253052</v>
      </c>
      <c r="F22" s="2" t="s">
        <v>102</v>
      </c>
    </row>
    <row r="23" spans="1:6" x14ac:dyDescent="0.25">
      <c r="A23" s="2" t="s">
        <v>112</v>
      </c>
      <c r="B23" s="2" t="s">
        <v>111</v>
      </c>
      <c r="C23" s="3">
        <v>208981700</v>
      </c>
      <c r="D23" s="3">
        <v>155578691</v>
      </c>
      <c r="E23" s="3">
        <v>53403009</v>
      </c>
      <c r="F23" s="2" t="s">
        <v>102</v>
      </c>
    </row>
    <row r="24" spans="1:6" x14ac:dyDescent="0.25">
      <c r="A24" s="2" t="s">
        <v>106</v>
      </c>
      <c r="B24" s="2" t="s">
        <v>105</v>
      </c>
      <c r="C24" s="3">
        <v>816825604</v>
      </c>
      <c r="D24" s="3">
        <v>441328538</v>
      </c>
      <c r="E24" s="3">
        <v>375497066</v>
      </c>
      <c r="F24" s="2" t="s">
        <v>102</v>
      </c>
    </row>
    <row r="25" spans="1:6" x14ac:dyDescent="0.25">
      <c r="C25" s="21">
        <f>SUM(C21:C24)</f>
        <v>1537262314</v>
      </c>
      <c r="D25" s="21">
        <f t="shared" ref="D25:E25" si="2">SUM(D21:D24)</f>
        <v>662505847</v>
      </c>
      <c r="E25" s="21">
        <f t="shared" si="2"/>
        <v>874756467</v>
      </c>
    </row>
  </sheetData>
  <autoFilter ref="A1:F9" xr:uid="{00000000-0009-0000-0000-000003000000}"/>
  <pageMargins left="0" right="0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rightToLeft="1" workbookViewId="0">
      <selection activeCell="C25" sqref="C25"/>
    </sheetView>
  </sheetViews>
  <sheetFormatPr defaultColWidth="9.140625" defaultRowHeight="15" x14ac:dyDescent="0.25"/>
  <cols>
    <col min="1" max="1" width="11.140625" style="1" bestFit="1" customWidth="1"/>
    <col min="2" max="2" width="50.570312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45</v>
      </c>
      <c r="B2" s="2" t="s">
        <v>44</v>
      </c>
      <c r="C2" s="3">
        <v>4231476426</v>
      </c>
      <c r="D2" s="3">
        <v>2019511901</v>
      </c>
      <c r="E2" s="3">
        <v>2211964525</v>
      </c>
      <c r="F2" s="2" t="s">
        <v>21</v>
      </c>
    </row>
    <row r="3" spans="1:6" x14ac:dyDescent="0.25">
      <c r="A3" s="2" t="s">
        <v>43</v>
      </c>
      <c r="B3" s="2" t="s">
        <v>42</v>
      </c>
      <c r="C3" s="3">
        <v>863415062</v>
      </c>
      <c r="D3" s="3">
        <v>758579422</v>
      </c>
      <c r="E3" s="3">
        <v>104835640</v>
      </c>
      <c r="F3" s="2" t="s">
        <v>21</v>
      </c>
    </row>
    <row r="4" spans="1:6" x14ac:dyDescent="0.25">
      <c r="A4" s="2" t="s">
        <v>41</v>
      </c>
      <c r="B4" s="2" t="s">
        <v>37</v>
      </c>
      <c r="C4" s="3">
        <v>4381901379</v>
      </c>
      <c r="D4" s="3">
        <v>3482439381</v>
      </c>
      <c r="E4" s="3">
        <v>899461998</v>
      </c>
      <c r="F4" s="2" t="s">
        <v>21</v>
      </c>
    </row>
    <row r="5" spans="1:6" x14ac:dyDescent="0.25">
      <c r="A5" s="2" t="s">
        <v>40</v>
      </c>
      <c r="B5" s="2" t="s">
        <v>39</v>
      </c>
      <c r="C5" s="3">
        <v>206220001</v>
      </c>
      <c r="D5" s="3">
        <v>156056472</v>
      </c>
      <c r="E5" s="3">
        <v>50163529</v>
      </c>
      <c r="F5" s="2" t="s">
        <v>21</v>
      </c>
    </row>
    <row r="6" spans="1:6" x14ac:dyDescent="0.25">
      <c r="A6" s="2" t="s">
        <v>38</v>
      </c>
      <c r="B6" s="2" t="s">
        <v>37</v>
      </c>
      <c r="C6" s="3">
        <v>2436957970</v>
      </c>
      <c r="D6" s="3">
        <v>1838961526</v>
      </c>
      <c r="E6" s="3">
        <v>597996444</v>
      </c>
      <c r="F6" s="2" t="s">
        <v>21</v>
      </c>
    </row>
    <row r="7" spans="1:6" x14ac:dyDescent="0.25">
      <c r="A7" s="2" t="s">
        <v>27</v>
      </c>
      <c r="B7" s="2" t="s">
        <v>26</v>
      </c>
      <c r="C7" s="3">
        <v>29130795768</v>
      </c>
      <c r="D7" s="3">
        <v>5401128410</v>
      </c>
      <c r="E7" s="3">
        <v>23729667358</v>
      </c>
      <c r="F7" s="2" t="s">
        <v>21</v>
      </c>
    </row>
    <row r="8" spans="1:6" x14ac:dyDescent="0.25">
      <c r="A8" s="2" t="s">
        <v>25</v>
      </c>
      <c r="B8" s="2" t="s">
        <v>24</v>
      </c>
      <c r="C8" s="3">
        <v>2751870115</v>
      </c>
      <c r="D8" s="3">
        <v>513080922</v>
      </c>
      <c r="E8" s="3">
        <v>2238789193</v>
      </c>
      <c r="F8" s="2" t="s">
        <v>21</v>
      </c>
    </row>
    <row r="9" spans="1:6" x14ac:dyDescent="0.25">
      <c r="A9" s="2" t="s">
        <v>23</v>
      </c>
      <c r="B9" s="2" t="s">
        <v>22</v>
      </c>
      <c r="C9" s="3">
        <v>2294537296</v>
      </c>
      <c r="D9" s="3">
        <v>427812091</v>
      </c>
      <c r="E9" s="3">
        <v>1866725205</v>
      </c>
      <c r="F9" s="2" t="s">
        <v>21</v>
      </c>
    </row>
    <row r="10" spans="1:6" x14ac:dyDescent="0.25">
      <c r="C10" s="21">
        <f>SUM(C2:C9)</f>
        <v>46297174017</v>
      </c>
      <c r="D10" s="21">
        <f t="shared" ref="D10:E10" si="0">SUM(D2:D9)</f>
        <v>14597570125</v>
      </c>
      <c r="E10" s="21">
        <f t="shared" si="0"/>
        <v>31699603892</v>
      </c>
    </row>
    <row r="12" spans="1:6" x14ac:dyDescent="0.25">
      <c r="A12" s="2" t="s">
        <v>36</v>
      </c>
      <c r="B12" s="2" t="s">
        <v>35</v>
      </c>
      <c r="C12" s="3">
        <v>304787506</v>
      </c>
      <c r="D12" s="3">
        <v>221219778</v>
      </c>
      <c r="E12" s="3">
        <v>83567728</v>
      </c>
      <c r="F12" s="2" t="s">
        <v>21</v>
      </c>
    </row>
    <row r="13" spans="1:6" x14ac:dyDescent="0.25">
      <c r="A13" s="2" t="s">
        <v>29</v>
      </c>
      <c r="B13" s="2" t="s">
        <v>28</v>
      </c>
      <c r="C13" s="3">
        <v>18181560672</v>
      </c>
      <c r="D13" s="3">
        <v>6641652701</v>
      </c>
      <c r="E13" s="3">
        <v>11539907971</v>
      </c>
      <c r="F13" s="2" t="s">
        <v>21</v>
      </c>
    </row>
    <row r="14" spans="1:6" x14ac:dyDescent="0.25">
      <c r="C14" s="21">
        <f>SUM(C12:C13)</f>
        <v>18486348178</v>
      </c>
      <c r="D14" s="21">
        <f t="shared" ref="D14:E14" si="1">SUM(D12:D13)</f>
        <v>6862872479</v>
      </c>
      <c r="E14" s="21">
        <f t="shared" si="1"/>
        <v>11623475699</v>
      </c>
    </row>
    <row r="16" spans="1:6" x14ac:dyDescent="0.25">
      <c r="A16" s="2" t="s">
        <v>34</v>
      </c>
      <c r="B16" s="2" t="s">
        <v>30</v>
      </c>
      <c r="C16" s="3">
        <v>1103161612</v>
      </c>
      <c r="D16" s="3">
        <v>798602915</v>
      </c>
      <c r="E16" s="3">
        <v>304558697</v>
      </c>
      <c r="F16" s="2" t="s">
        <v>21</v>
      </c>
    </row>
    <row r="17" spans="1:6" x14ac:dyDescent="0.25">
      <c r="A17" s="2" t="s">
        <v>33</v>
      </c>
      <c r="B17" s="2" t="s">
        <v>32</v>
      </c>
      <c r="C17" s="3">
        <v>303485910</v>
      </c>
      <c r="D17" s="3">
        <v>219644826</v>
      </c>
      <c r="E17" s="3">
        <v>83841084</v>
      </c>
      <c r="F17" s="2" t="s">
        <v>21</v>
      </c>
    </row>
    <row r="18" spans="1:6" x14ac:dyDescent="0.25">
      <c r="A18" s="2" t="s">
        <v>31</v>
      </c>
      <c r="B18" s="2" t="s">
        <v>30</v>
      </c>
      <c r="C18" s="3">
        <v>415907116</v>
      </c>
      <c r="D18" s="3">
        <v>220004423</v>
      </c>
      <c r="E18" s="3">
        <v>195902693</v>
      </c>
      <c r="F18" s="2" t="s">
        <v>21</v>
      </c>
    </row>
    <row r="19" spans="1:6" x14ac:dyDescent="0.25">
      <c r="A19" s="2" t="s">
        <v>49</v>
      </c>
      <c r="B19" s="2" t="s">
        <v>48</v>
      </c>
      <c r="C19" s="3">
        <v>1760872528</v>
      </c>
      <c r="D19" s="3">
        <v>658120208</v>
      </c>
      <c r="E19" s="3">
        <v>1102752320</v>
      </c>
      <c r="F19" s="2" t="s">
        <v>21</v>
      </c>
    </row>
    <row r="20" spans="1:6" x14ac:dyDescent="0.25">
      <c r="A20" s="2" t="s">
        <v>47</v>
      </c>
      <c r="B20" s="2" t="s">
        <v>46</v>
      </c>
      <c r="C20" s="3">
        <v>695967024</v>
      </c>
      <c r="D20" s="3">
        <v>256322141</v>
      </c>
      <c r="E20" s="3">
        <v>439644883</v>
      </c>
      <c r="F20" s="2" t="s">
        <v>21</v>
      </c>
    </row>
    <row r="21" spans="1:6" x14ac:dyDescent="0.25">
      <c r="C21" s="21">
        <f>SUM(C16:C20)</f>
        <v>4279394190</v>
      </c>
      <c r="D21" s="21">
        <f t="shared" ref="D21:E21" si="2">SUM(D16:D20)</f>
        <v>2152694513</v>
      </c>
      <c r="E21" s="21">
        <f t="shared" si="2"/>
        <v>2126699677</v>
      </c>
    </row>
  </sheetData>
  <autoFilter ref="A1:F9" xr:uid="{00000000-0009-0000-0000-000004000000}"/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rightToLeft="1" workbookViewId="0">
      <selection activeCell="B14" sqref="B14"/>
    </sheetView>
  </sheetViews>
  <sheetFormatPr defaultColWidth="9.140625" defaultRowHeight="15" x14ac:dyDescent="0.25"/>
  <cols>
    <col min="1" max="1" width="11.140625" style="1" bestFit="1" customWidth="1"/>
    <col min="2" max="2" width="29.14062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176</v>
      </c>
      <c r="B2" s="2" t="s">
        <v>175</v>
      </c>
      <c r="C2" s="3">
        <v>3997931758</v>
      </c>
      <c r="D2" s="3">
        <v>1118172216</v>
      </c>
      <c r="E2" s="3">
        <v>2879759542</v>
      </c>
      <c r="F2" s="2" t="s">
        <v>170</v>
      </c>
    </row>
    <row r="3" spans="1:6" x14ac:dyDescent="0.25">
      <c r="A3" s="2" t="s">
        <v>172</v>
      </c>
      <c r="B3" s="2" t="s">
        <v>171</v>
      </c>
      <c r="C3" s="3">
        <v>16119715565</v>
      </c>
      <c r="D3" s="3">
        <v>9399229421</v>
      </c>
      <c r="E3" s="3">
        <v>6720486144</v>
      </c>
      <c r="F3" s="2" t="s">
        <v>170</v>
      </c>
    </row>
    <row r="4" spans="1:6" x14ac:dyDescent="0.25">
      <c r="C4" s="21">
        <f>SUM(C2:C3)</f>
        <v>20117647323</v>
      </c>
      <c r="D4" s="21">
        <f t="shared" ref="D4:F4" si="0">SUM(D2:D3)</f>
        <v>10517401637</v>
      </c>
      <c r="E4" s="21">
        <f t="shared" si="0"/>
        <v>9600245686</v>
      </c>
      <c r="F4" s="21">
        <f t="shared" si="0"/>
        <v>0</v>
      </c>
    </row>
    <row r="6" spans="1:6" x14ac:dyDescent="0.25">
      <c r="A6" s="2" t="s">
        <v>174</v>
      </c>
      <c r="B6" s="2" t="s">
        <v>173</v>
      </c>
      <c r="C6" s="3">
        <v>21995070529</v>
      </c>
      <c r="D6" s="3">
        <v>8469412982</v>
      </c>
      <c r="E6" s="3">
        <v>13525657547</v>
      </c>
      <c r="F6" s="2" t="s">
        <v>170</v>
      </c>
    </row>
  </sheetData>
  <autoFilter ref="A1:F3" xr:uid="{00000000-0009-0000-0000-000005000000}"/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rightToLeft="1" workbookViewId="0">
      <selection activeCell="C35" sqref="C35"/>
    </sheetView>
  </sheetViews>
  <sheetFormatPr defaultColWidth="9.140625" defaultRowHeight="15" x14ac:dyDescent="0.25"/>
  <cols>
    <col min="1" max="1" width="11.140625" style="1" bestFit="1" customWidth="1"/>
    <col min="2" max="2" width="31.2851562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99</v>
      </c>
      <c r="B2" s="2" t="s">
        <v>98</v>
      </c>
      <c r="C2" s="3">
        <v>542114364</v>
      </c>
      <c r="D2" s="3">
        <v>172433028</v>
      </c>
      <c r="E2" s="3">
        <v>369681336</v>
      </c>
      <c r="F2" s="2" t="s">
        <v>50</v>
      </c>
    </row>
    <row r="3" spans="1:6" x14ac:dyDescent="0.25">
      <c r="A3" s="2" t="s">
        <v>93</v>
      </c>
      <c r="B3" s="2" t="s">
        <v>92</v>
      </c>
      <c r="C3" s="3">
        <v>22983561</v>
      </c>
      <c r="D3" s="3">
        <v>7310497</v>
      </c>
      <c r="E3" s="3">
        <v>15673064</v>
      </c>
      <c r="F3" s="2" t="s">
        <v>50</v>
      </c>
    </row>
    <row r="4" spans="1:6" x14ac:dyDescent="0.25">
      <c r="A4" s="2" t="s">
        <v>89</v>
      </c>
      <c r="B4" s="2" t="s">
        <v>88</v>
      </c>
      <c r="C4" s="3">
        <v>3483304162</v>
      </c>
      <c r="D4" s="3">
        <v>1488752346</v>
      </c>
      <c r="E4" s="3">
        <v>1994551816</v>
      </c>
      <c r="F4" s="2" t="s">
        <v>50</v>
      </c>
    </row>
    <row r="5" spans="1:6" x14ac:dyDescent="0.25">
      <c r="A5" s="2" t="s">
        <v>85</v>
      </c>
      <c r="B5" s="2" t="s">
        <v>84</v>
      </c>
      <c r="C5" s="3">
        <v>185250000</v>
      </c>
      <c r="D5" s="3">
        <v>94117590</v>
      </c>
      <c r="E5" s="3">
        <v>91132410</v>
      </c>
      <c r="F5" s="2" t="s">
        <v>50</v>
      </c>
    </row>
    <row r="6" spans="1:6" x14ac:dyDescent="0.25">
      <c r="A6" s="2" t="s">
        <v>83</v>
      </c>
      <c r="B6" s="2" t="s">
        <v>82</v>
      </c>
      <c r="C6" s="3">
        <v>185550000</v>
      </c>
      <c r="D6" s="3">
        <v>94270006</v>
      </c>
      <c r="E6" s="3">
        <v>91279994</v>
      </c>
      <c r="F6" s="2" t="s">
        <v>50</v>
      </c>
    </row>
    <row r="7" spans="1:6" x14ac:dyDescent="0.25">
      <c r="A7" s="2" t="s">
        <v>81</v>
      </c>
      <c r="B7" s="2" t="s">
        <v>80</v>
      </c>
      <c r="C7" s="3">
        <v>15100000</v>
      </c>
      <c r="D7" s="3">
        <v>7140510</v>
      </c>
      <c r="E7" s="3">
        <v>7959490</v>
      </c>
      <c r="F7" s="2" t="s">
        <v>50</v>
      </c>
    </row>
    <row r="8" spans="1:6" x14ac:dyDescent="0.25">
      <c r="A8" s="2" t="s">
        <v>71</v>
      </c>
      <c r="B8" s="2" t="s">
        <v>70</v>
      </c>
      <c r="C8" s="3">
        <v>105390990</v>
      </c>
      <c r="D8" s="3">
        <v>40975269</v>
      </c>
      <c r="E8" s="3">
        <v>64415721</v>
      </c>
      <c r="F8" s="2" t="s">
        <v>50</v>
      </c>
    </row>
    <row r="9" spans="1:6" x14ac:dyDescent="0.25">
      <c r="A9" s="2" t="s">
        <v>66</v>
      </c>
      <c r="B9" s="2" t="s">
        <v>65</v>
      </c>
      <c r="C9" s="3">
        <v>856591002</v>
      </c>
      <c r="D9" s="3">
        <v>448337400</v>
      </c>
      <c r="E9" s="3">
        <v>408253602</v>
      </c>
      <c r="F9" s="2" t="s">
        <v>50</v>
      </c>
    </row>
    <row r="10" spans="1:6" x14ac:dyDescent="0.25">
      <c r="A10" s="2" t="s">
        <v>64</v>
      </c>
      <c r="B10" s="2" t="s">
        <v>63</v>
      </c>
      <c r="C10" s="3">
        <v>859344495</v>
      </c>
      <c r="D10" s="3">
        <v>408352967</v>
      </c>
      <c r="E10" s="3">
        <v>450991528</v>
      </c>
      <c r="F10" s="2" t="s">
        <v>50</v>
      </c>
    </row>
    <row r="11" spans="1:6" x14ac:dyDescent="0.25">
      <c r="A11" s="2" t="s">
        <v>54</v>
      </c>
      <c r="B11" s="2" t="s">
        <v>53</v>
      </c>
      <c r="C11" s="3">
        <v>3225634535</v>
      </c>
      <c r="D11" s="3">
        <v>190697893</v>
      </c>
      <c r="E11" s="3">
        <v>3034936642</v>
      </c>
      <c r="F11" s="2" t="s">
        <v>50</v>
      </c>
    </row>
    <row r="12" spans="1:6" x14ac:dyDescent="0.25">
      <c r="A12" s="2" t="s">
        <v>52</v>
      </c>
      <c r="B12" s="2" t="s">
        <v>51</v>
      </c>
      <c r="C12" s="3">
        <v>1887883067</v>
      </c>
      <c r="D12" s="3">
        <v>0</v>
      </c>
      <c r="E12" s="3">
        <v>1887883067</v>
      </c>
      <c r="F12" s="2" t="s">
        <v>50</v>
      </c>
    </row>
    <row r="13" spans="1:6" x14ac:dyDescent="0.25">
      <c r="C13" s="21">
        <f>SUM(C2:C12)</f>
        <v>11369146176</v>
      </c>
      <c r="D13" s="21">
        <f t="shared" ref="D13:E13" si="0">SUM(D2:D12)</f>
        <v>2952387506</v>
      </c>
      <c r="E13" s="21">
        <f t="shared" si="0"/>
        <v>8416758670</v>
      </c>
    </row>
    <row r="15" spans="1:6" x14ac:dyDescent="0.25">
      <c r="A15" s="2" t="s">
        <v>62</v>
      </c>
      <c r="B15" s="2" t="s">
        <v>61</v>
      </c>
      <c r="C15" s="3">
        <v>171557312</v>
      </c>
      <c r="D15" s="3">
        <v>77148845</v>
      </c>
      <c r="E15" s="3">
        <v>94408467</v>
      </c>
      <c r="F15" s="2" t="s">
        <v>50</v>
      </c>
    </row>
    <row r="16" spans="1:6" x14ac:dyDescent="0.25">
      <c r="A16" s="2" t="s">
        <v>60</v>
      </c>
      <c r="B16" s="2" t="s">
        <v>59</v>
      </c>
      <c r="C16" s="3">
        <v>321232722</v>
      </c>
      <c r="D16" s="3">
        <v>144457464</v>
      </c>
      <c r="E16" s="3">
        <v>176775258</v>
      </c>
      <c r="F16" s="2" t="s">
        <v>50</v>
      </c>
    </row>
    <row r="17" spans="1:6" x14ac:dyDescent="0.25">
      <c r="A17" s="2" t="s">
        <v>58</v>
      </c>
      <c r="B17" s="2" t="s">
        <v>57</v>
      </c>
      <c r="C17" s="3">
        <v>158057685</v>
      </c>
      <c r="D17" s="3">
        <v>71078101</v>
      </c>
      <c r="E17" s="3">
        <v>86979584</v>
      </c>
      <c r="F17" s="2" t="s">
        <v>50</v>
      </c>
    </row>
    <row r="18" spans="1:6" x14ac:dyDescent="0.25">
      <c r="A18" s="2" t="s">
        <v>56</v>
      </c>
      <c r="B18" s="2" t="s">
        <v>55</v>
      </c>
      <c r="C18" s="3">
        <v>155177710</v>
      </c>
      <c r="D18" s="3">
        <v>78839152</v>
      </c>
      <c r="E18" s="3">
        <v>76338558</v>
      </c>
      <c r="F18" s="2" t="s">
        <v>50</v>
      </c>
    </row>
    <row r="19" spans="1:6" x14ac:dyDescent="0.25">
      <c r="A19" s="2" t="s">
        <v>87</v>
      </c>
      <c r="B19" s="2" t="s">
        <v>86</v>
      </c>
      <c r="C19" s="3">
        <v>204936500</v>
      </c>
      <c r="D19" s="3">
        <v>92159373</v>
      </c>
      <c r="E19" s="3">
        <v>112777127</v>
      </c>
      <c r="F19" s="2" t="s">
        <v>50</v>
      </c>
    </row>
    <row r="20" spans="1:6" x14ac:dyDescent="0.25">
      <c r="A20" s="2" t="s">
        <v>97</v>
      </c>
      <c r="B20" s="2" t="s">
        <v>96</v>
      </c>
      <c r="C20" s="3">
        <v>573043382</v>
      </c>
      <c r="D20" s="3">
        <v>182270775</v>
      </c>
      <c r="E20" s="3">
        <v>390772607</v>
      </c>
      <c r="F20" s="2" t="s">
        <v>50</v>
      </c>
    </row>
    <row r="21" spans="1:6" x14ac:dyDescent="0.25">
      <c r="A21" s="2" t="s">
        <v>95</v>
      </c>
      <c r="B21" s="2" t="s">
        <v>94</v>
      </c>
      <c r="C21" s="3">
        <v>586534810</v>
      </c>
      <c r="D21" s="3">
        <v>186562058</v>
      </c>
      <c r="E21" s="3">
        <v>399972752</v>
      </c>
      <c r="F21" s="2" t="s">
        <v>50</v>
      </c>
    </row>
    <row r="22" spans="1:6" x14ac:dyDescent="0.25">
      <c r="A22" s="2" t="s">
        <v>75</v>
      </c>
      <c r="B22" s="2" t="s">
        <v>74</v>
      </c>
      <c r="C22" s="3">
        <v>98137911</v>
      </c>
      <c r="D22" s="3">
        <v>46634275</v>
      </c>
      <c r="E22" s="3">
        <v>51503636</v>
      </c>
      <c r="F22" s="2" t="s">
        <v>50</v>
      </c>
    </row>
    <row r="23" spans="1:6" x14ac:dyDescent="0.25">
      <c r="A23" s="2" t="s">
        <v>73</v>
      </c>
      <c r="B23" s="2" t="s">
        <v>72</v>
      </c>
      <c r="C23" s="3">
        <v>1100000000</v>
      </c>
      <c r="D23" s="3">
        <v>636650617</v>
      </c>
      <c r="E23" s="3">
        <v>463349383</v>
      </c>
      <c r="F23" s="2" t="s">
        <v>50</v>
      </c>
    </row>
    <row r="24" spans="1:6" x14ac:dyDescent="0.25">
      <c r="A24" s="2" t="s">
        <v>69</v>
      </c>
      <c r="B24" s="2" t="s">
        <v>68</v>
      </c>
      <c r="C24" s="3">
        <v>35202102</v>
      </c>
      <c r="D24" s="3">
        <v>16727733</v>
      </c>
      <c r="E24" s="3">
        <v>18474369</v>
      </c>
      <c r="F24" s="2" t="s">
        <v>50</v>
      </c>
    </row>
    <row r="25" spans="1:6" x14ac:dyDescent="0.25">
      <c r="A25" s="2" t="s">
        <v>67</v>
      </c>
      <c r="B25" s="2" t="s">
        <v>32</v>
      </c>
      <c r="C25" s="3">
        <v>116486560</v>
      </c>
      <c r="D25" s="3">
        <v>51342727</v>
      </c>
      <c r="E25" s="3">
        <v>65143833</v>
      </c>
      <c r="F25" s="2" t="s">
        <v>50</v>
      </c>
    </row>
    <row r="26" spans="1:6" x14ac:dyDescent="0.25">
      <c r="C26" s="21">
        <f>SUM(C15:C25)</f>
        <v>3520366694</v>
      </c>
      <c r="D26" s="21">
        <f t="shared" ref="D26:E26" si="1">SUM(D15:D25)</f>
        <v>1583871120</v>
      </c>
      <c r="E26" s="21">
        <f t="shared" si="1"/>
        <v>1936495574</v>
      </c>
    </row>
    <row r="28" spans="1:6" x14ac:dyDescent="0.25">
      <c r="A28" s="2" t="s">
        <v>101</v>
      </c>
      <c r="B28" s="2" t="s">
        <v>100</v>
      </c>
      <c r="C28" s="3">
        <v>365344242</v>
      </c>
      <c r="D28" s="3">
        <v>173608380</v>
      </c>
      <c r="E28" s="3">
        <v>191735862</v>
      </c>
      <c r="F28" s="2" t="s">
        <v>50</v>
      </c>
    </row>
    <row r="29" spans="1:6" x14ac:dyDescent="0.25">
      <c r="A29" s="2" t="s">
        <v>91</v>
      </c>
      <c r="B29" s="2" t="s">
        <v>90</v>
      </c>
      <c r="C29" s="3">
        <v>805360627</v>
      </c>
      <c r="D29" s="3">
        <v>382700303</v>
      </c>
      <c r="E29" s="3">
        <v>422660324</v>
      </c>
      <c r="F29" s="2" t="s">
        <v>50</v>
      </c>
    </row>
    <row r="30" spans="1:6" x14ac:dyDescent="0.25">
      <c r="A30" s="2" t="s">
        <v>79</v>
      </c>
      <c r="B30" s="2" t="s">
        <v>78</v>
      </c>
      <c r="C30" s="3">
        <v>150250000</v>
      </c>
      <c r="D30" s="3">
        <v>71397483</v>
      </c>
      <c r="E30" s="3">
        <v>78852517</v>
      </c>
      <c r="F30" s="2" t="s">
        <v>50</v>
      </c>
    </row>
    <row r="31" spans="1:6" x14ac:dyDescent="0.25">
      <c r="A31" s="2" t="s">
        <v>77</v>
      </c>
      <c r="B31" s="2" t="s">
        <v>76</v>
      </c>
      <c r="C31" s="3">
        <v>691247076</v>
      </c>
      <c r="D31" s="3">
        <v>328474549</v>
      </c>
      <c r="E31" s="3">
        <v>362772527</v>
      </c>
      <c r="F31" s="2" t="s">
        <v>50</v>
      </c>
    </row>
    <row r="32" spans="1:6" x14ac:dyDescent="0.25">
      <c r="C32" s="21">
        <f>SUM(C28:C31)</f>
        <v>2012201945</v>
      </c>
      <c r="D32" s="21">
        <f t="shared" ref="D32:E32" si="2">SUM(D28:D31)</f>
        <v>956180715</v>
      </c>
      <c r="E32" s="21">
        <f t="shared" si="2"/>
        <v>1056021230</v>
      </c>
    </row>
  </sheetData>
  <autoFilter ref="A1:F15" xr:uid="{00000000-0009-0000-0000-000006000000}"/>
  <pageMargins left="0" right="0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"/>
  <sheetViews>
    <sheetView rightToLeft="1" workbookViewId="0">
      <selection activeCell="D10" sqref="D10"/>
    </sheetView>
  </sheetViews>
  <sheetFormatPr defaultColWidth="9.140625" defaultRowHeight="15" x14ac:dyDescent="0.25"/>
  <cols>
    <col min="1" max="1" width="11.140625" style="1" bestFit="1" customWidth="1"/>
    <col min="2" max="2" width="76.7109375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20</v>
      </c>
      <c r="B2" s="2" t="s">
        <v>19</v>
      </c>
      <c r="C2" s="3">
        <v>7439600000</v>
      </c>
      <c r="D2" s="3">
        <v>2787493324</v>
      </c>
      <c r="E2" s="3">
        <v>4652106676</v>
      </c>
      <c r="F2" s="2" t="s">
        <v>14</v>
      </c>
    </row>
    <row r="3" spans="1:6" x14ac:dyDescent="0.25">
      <c r="A3" s="2" t="s">
        <v>18</v>
      </c>
      <c r="B3" s="2" t="s">
        <v>17</v>
      </c>
      <c r="C3" s="3">
        <v>2000000000</v>
      </c>
      <c r="D3" s="3">
        <v>694813810</v>
      </c>
      <c r="E3" s="3">
        <v>1305186190</v>
      </c>
      <c r="F3" s="2" t="s">
        <v>14</v>
      </c>
    </row>
    <row r="4" spans="1:6" x14ac:dyDescent="0.25">
      <c r="A4" s="2" t="s">
        <v>16</v>
      </c>
      <c r="B4" s="2" t="s">
        <v>15</v>
      </c>
      <c r="C4" s="3">
        <v>3400000000</v>
      </c>
      <c r="D4" s="3">
        <v>1128992895</v>
      </c>
      <c r="E4" s="3">
        <v>2271007105</v>
      </c>
      <c r="F4" s="2" t="s">
        <v>14</v>
      </c>
    </row>
  </sheetData>
  <autoFilter ref="A1:F4" xr:uid="{00000000-0009-0000-0000-000007000000}"/>
  <pageMargins left="0" right="0.7" top="0.75" bottom="0.75" header="0.3" footer="0.3"/>
  <pageSetup scale="8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rightToLeft="1" workbookViewId="0">
      <selection activeCell="E10" sqref="E10"/>
    </sheetView>
  </sheetViews>
  <sheetFormatPr defaultColWidth="9.140625" defaultRowHeight="15" x14ac:dyDescent="0.25"/>
  <cols>
    <col min="1" max="1" width="11.140625" style="1" bestFit="1" customWidth="1"/>
    <col min="2" max="2" width="28" style="1" bestFit="1" customWidth="1"/>
    <col min="3" max="3" width="14.85546875" style="1" bestFit="1" customWidth="1"/>
    <col min="4" max="4" width="15.7109375" style="1" bestFit="1" customWidth="1"/>
    <col min="5" max="5" width="14.85546875" style="1" bestFit="1" customWidth="1"/>
    <col min="6" max="6" width="14.28515625" style="1" customWidth="1"/>
    <col min="7" max="16384" width="9.140625" style="1"/>
  </cols>
  <sheetData>
    <row r="1" spans="1:6" x14ac:dyDescent="0.25">
      <c r="A1" s="4" t="s">
        <v>264</v>
      </c>
      <c r="B1" s="4" t="s">
        <v>263</v>
      </c>
      <c r="C1" s="4" t="s">
        <v>262</v>
      </c>
      <c r="D1" s="4" t="s">
        <v>261</v>
      </c>
      <c r="E1" s="4" t="s">
        <v>260</v>
      </c>
      <c r="F1" s="4" t="s">
        <v>259</v>
      </c>
    </row>
    <row r="2" spans="1:6" x14ac:dyDescent="0.25">
      <c r="A2" s="2" t="s">
        <v>190</v>
      </c>
      <c r="B2" s="2" t="s">
        <v>189</v>
      </c>
      <c r="C2" s="3">
        <v>27846877505</v>
      </c>
      <c r="D2" s="3">
        <v>5604034812</v>
      </c>
      <c r="E2" s="3">
        <v>22242842693</v>
      </c>
      <c r="F2" s="2" t="s">
        <v>186</v>
      </c>
    </row>
    <row r="3" spans="1:6" x14ac:dyDescent="0.25">
      <c r="A3" s="2" t="s">
        <v>188</v>
      </c>
      <c r="B3" s="2" t="s">
        <v>187</v>
      </c>
      <c r="C3" s="3">
        <v>1869695571</v>
      </c>
      <c r="D3" s="3">
        <v>335692581</v>
      </c>
      <c r="E3" s="3">
        <v>1534002990</v>
      </c>
      <c r="F3" s="2" t="s">
        <v>186</v>
      </c>
    </row>
    <row r="4" spans="1:6" x14ac:dyDescent="0.25">
      <c r="C4" s="21">
        <f>SUM(C2:C3)</f>
        <v>29716573076</v>
      </c>
      <c r="D4" s="21">
        <f t="shared" ref="D4:E4" si="0">SUM(D2:D3)</f>
        <v>5939727393</v>
      </c>
      <c r="E4" s="21">
        <f t="shared" si="0"/>
        <v>23776845683</v>
      </c>
    </row>
  </sheetData>
  <autoFilter ref="A1:F3" xr:uid="{00000000-0009-0000-0000-000008000000}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کلی</vt:lpstr>
      <vt:lpstr>خلاصه</vt:lpstr>
      <vt:lpstr>مرکزی</vt:lpstr>
      <vt:lpstr>ستاره</vt:lpstr>
      <vt:lpstr>گچساران</vt:lpstr>
      <vt:lpstr>شیروان</vt:lpstr>
      <vt:lpstr>کوهرنگ</vt:lpstr>
      <vt:lpstr>یاسوج</vt:lpstr>
      <vt:lpstr>اراک</vt:lpstr>
      <vt:lpstr>خرمشهر</vt:lpstr>
      <vt:lpstr>آبعلی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Asadi</dc:creator>
  <cp:lastModifiedBy>Arazco</cp:lastModifiedBy>
  <cp:lastPrinted>2021-10-03T15:07:16Z</cp:lastPrinted>
  <dcterms:created xsi:type="dcterms:W3CDTF">2021-09-07T05:09:48Z</dcterms:created>
  <dcterms:modified xsi:type="dcterms:W3CDTF">2021-10-05T14:32:14Z</dcterms:modified>
</cp:coreProperties>
</file>